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sh\ドキュメント\20230914\"/>
    </mc:Choice>
  </mc:AlternateContent>
  <xr:revisionPtr revIDLastSave="0" documentId="13_ncr:1_{EBE3602D-3E73-4880-97B4-6DE256DC776A}" xr6:coauthVersionLast="47" xr6:coauthVersionMax="47" xr10:uidLastSave="{00000000-0000-0000-0000-000000000000}"/>
  <bookViews>
    <workbookView xWindow="19080" yWindow="-4860" windowWidth="29040" windowHeight="15720" activeTab="1" xr2:uid="{1414F7ED-428F-4E49-96C7-A51C4F25F698}"/>
  </bookViews>
  <sheets>
    <sheet name="成績集計" sheetId="1" r:id="rId1"/>
    <sheet name="個人分析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3" l="1"/>
  <c r="B10" i="3"/>
  <c r="B9" i="3"/>
  <c r="B8" i="3"/>
  <c r="B4" i="3"/>
  <c r="B7" i="3"/>
  <c r="C11" i="3" l="1"/>
  <c r="C10" i="3"/>
  <c r="C9" i="3"/>
  <c r="C8" i="3"/>
  <c r="C7" i="3"/>
  <c r="D11" i="1"/>
  <c r="E11" i="1"/>
  <c r="F11" i="1"/>
  <c r="G11" i="1"/>
  <c r="C11" i="1"/>
  <c r="H4" i="1"/>
  <c r="H5" i="1"/>
  <c r="H6" i="1"/>
  <c r="H7" i="1"/>
  <c r="H8" i="1"/>
  <c r="H9" i="1"/>
  <c r="H10" i="1"/>
  <c r="H11" i="1" l="1"/>
  <c r="C12" i="3" s="1"/>
  <c r="B12" i="3"/>
  <c r="I9" i="1"/>
  <c r="I8" i="1"/>
  <c r="I10" i="1"/>
  <c r="I6" i="1"/>
  <c r="I5" i="1"/>
  <c r="I4" i="1"/>
  <c r="B13" i="3" s="1"/>
  <c r="I7" i="1"/>
</calcChain>
</file>

<file path=xl/sharedStrings.xml><?xml version="1.0" encoding="utf-8"?>
<sst xmlns="http://schemas.openxmlformats.org/spreadsheetml/2006/main" count="31" uniqueCount="26">
  <si>
    <t>PCスキル</t>
  </si>
  <si>
    <t>プレゼンスキル</t>
  </si>
  <si>
    <t>セールススキル</t>
  </si>
  <si>
    <t>従業員番号</t>
    <rPh sb="0" eb="5">
      <t>ジュウギョウインバンゴウ</t>
    </rPh>
    <phoneticPr fontId="2"/>
  </si>
  <si>
    <t>氏名</t>
    <rPh sb="0" eb="2">
      <t>シメイ</t>
    </rPh>
    <phoneticPr fontId="2"/>
  </si>
  <si>
    <t>問題解決スキル</t>
    <rPh sb="0" eb="4">
      <t>モンダイカイケツ</t>
    </rPh>
    <phoneticPr fontId="2"/>
  </si>
  <si>
    <t>分析スキル</t>
    <rPh sb="0" eb="2">
      <t>ブンセキ</t>
    </rPh>
    <phoneticPr fontId="2"/>
  </si>
  <si>
    <t>PCスキル</t>
    <phoneticPr fontId="2"/>
  </si>
  <si>
    <t>プレゼンスキル</t>
    <phoneticPr fontId="2"/>
  </si>
  <si>
    <t>セールススキル</t>
    <phoneticPr fontId="2"/>
  </si>
  <si>
    <t>合計点</t>
    <rPh sb="0" eb="3">
      <t>ゴウケイテン</t>
    </rPh>
    <phoneticPr fontId="4"/>
  </si>
  <si>
    <t>順位</t>
    <rPh sb="0" eb="2">
      <t>ジュンイ</t>
    </rPh>
    <phoneticPr fontId="4"/>
  </si>
  <si>
    <t>堺　義男</t>
    <rPh sb="0" eb="1">
      <t>サカイ</t>
    </rPh>
    <rPh sb="2" eb="4">
      <t>ヨシオ</t>
    </rPh>
    <phoneticPr fontId="4"/>
  </si>
  <si>
    <t>寺島　美代</t>
    <rPh sb="0" eb="2">
      <t>テラジマ</t>
    </rPh>
    <rPh sb="3" eb="5">
      <t>ミヨ</t>
    </rPh>
    <phoneticPr fontId="4"/>
  </si>
  <si>
    <t>平均点</t>
    <rPh sb="0" eb="3">
      <t>ヘイキンテン</t>
    </rPh>
    <phoneticPr fontId="2"/>
  </si>
  <si>
    <t>ビジネススキル研修個人別分析</t>
    <rPh sb="7" eb="14">
      <t>ケンシュウコジンベツブンセキ</t>
    </rPh>
    <phoneticPr fontId="2"/>
  </si>
  <si>
    <t>従業員番号：</t>
    <rPh sb="0" eb="5">
      <t>ジュウギョウインバンゴウ</t>
    </rPh>
    <phoneticPr fontId="2"/>
  </si>
  <si>
    <t>氏名：</t>
    <rPh sb="0" eb="2">
      <t>シメイ</t>
    </rPh>
    <phoneticPr fontId="2"/>
  </si>
  <si>
    <t>科目</t>
    <rPh sb="0" eb="2">
      <t>カモク</t>
    </rPh>
    <phoneticPr fontId="2"/>
  </si>
  <si>
    <t>個人得点</t>
    <rPh sb="0" eb="4">
      <t>コジントクテン</t>
    </rPh>
    <phoneticPr fontId="2"/>
  </si>
  <si>
    <t>三坂　良子</t>
    <rPh sb="0" eb="2">
      <t>ミサカ</t>
    </rPh>
    <rPh sb="3" eb="5">
      <t>ヨシコ</t>
    </rPh>
    <phoneticPr fontId="2"/>
  </si>
  <si>
    <t>松江　賢一</t>
    <rPh sb="0" eb="2">
      <t>マツエ</t>
    </rPh>
    <rPh sb="3" eb="5">
      <t>ケンイチ</t>
    </rPh>
    <phoneticPr fontId="2"/>
  </si>
  <si>
    <t>長井　三郎</t>
    <rPh sb="0" eb="2">
      <t>ナガイ</t>
    </rPh>
    <rPh sb="3" eb="5">
      <t>サブロウ</t>
    </rPh>
    <phoneticPr fontId="2"/>
  </si>
  <si>
    <t>相田　輝</t>
    <rPh sb="0" eb="2">
      <t>アイダ</t>
    </rPh>
    <rPh sb="3" eb="4">
      <t>テル</t>
    </rPh>
    <phoneticPr fontId="2"/>
  </si>
  <si>
    <t>藤谷　真美</t>
    <rPh sb="0" eb="2">
      <t>フジタニ</t>
    </rPh>
    <rPh sb="3" eb="5">
      <t>マミ</t>
    </rPh>
    <phoneticPr fontId="2"/>
  </si>
  <si>
    <t>ビジネススキル研修試験結果</t>
    <rPh sb="7" eb="13">
      <t>ケンシュウシケンケッカ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</si>
</sst>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Border="1">
      <alignment vertical="center"/>
    </xf>
    <xf numFmtId="1" fontId="0" fillId="0" borderId="6" xfId="0" applyNumberForma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>
      <alignment vertical="center"/>
    </xf>
    <xf numFmtId="0" fontId="3" fillId="2" borderId="7" xfId="0" applyFont="1" applyFill="1" applyBorder="1">
      <alignment vertical="center"/>
    </xf>
  </cellXfs>
  <cellStyles count="1">
    <cellStyle name="標準" xfId="0" builtinId="0"/>
  </cellStyles>
  <dxfs count="9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0" formatCode="General"/>
    </dxf>
    <dxf>
      <numFmt numFmtId="0" formatCode="General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個人分析!$B$6</c:f>
              <c:strCache>
                <c:ptCount val="1"/>
                <c:pt idx="0">
                  <c:v>個人得点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f>個人分析!$A$7:$A$11</c:f>
              <c:strCache>
                <c:ptCount val="5"/>
                <c:pt idx="0">
                  <c:v>PCスキル</c:v>
                </c:pt>
                <c:pt idx="1">
                  <c:v>プレゼンスキル</c:v>
                </c:pt>
                <c:pt idx="2">
                  <c:v>問題解決スキル</c:v>
                </c:pt>
                <c:pt idx="3">
                  <c:v>分析スキル</c:v>
                </c:pt>
                <c:pt idx="4">
                  <c:v>セールススキル</c:v>
                </c:pt>
              </c:strCache>
            </c:strRef>
          </c:cat>
          <c:val>
            <c:numRef>
              <c:f>個人分析!$B$7:$B$11</c:f>
              <c:numCache>
                <c:formatCode>General</c:formatCode>
                <c:ptCount val="5"/>
                <c:pt idx="0">
                  <c:v>95</c:v>
                </c:pt>
                <c:pt idx="1">
                  <c:v>80</c:v>
                </c:pt>
                <c:pt idx="2">
                  <c:v>83</c:v>
                </c:pt>
                <c:pt idx="3">
                  <c:v>89</c:v>
                </c:pt>
                <c:pt idx="4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A3-434A-9122-3C42F658BFFA}"/>
            </c:ext>
          </c:extLst>
        </c:ser>
        <c:ser>
          <c:idx val="1"/>
          <c:order val="1"/>
          <c:tx>
            <c:strRef>
              <c:f>個人分析!$C$6</c:f>
              <c:strCache>
                <c:ptCount val="1"/>
                <c:pt idx="0">
                  <c:v>平均点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19050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f>個人分析!$A$7:$A$11</c:f>
              <c:strCache>
                <c:ptCount val="5"/>
                <c:pt idx="0">
                  <c:v>PCスキル</c:v>
                </c:pt>
                <c:pt idx="1">
                  <c:v>プレゼンスキル</c:v>
                </c:pt>
                <c:pt idx="2">
                  <c:v>問題解決スキル</c:v>
                </c:pt>
                <c:pt idx="3">
                  <c:v>分析スキル</c:v>
                </c:pt>
                <c:pt idx="4">
                  <c:v>セールススキル</c:v>
                </c:pt>
              </c:strCache>
            </c:strRef>
          </c:cat>
          <c:val>
            <c:numRef>
              <c:f>個人分析!$C$7:$C$11</c:f>
              <c:numCache>
                <c:formatCode>0</c:formatCode>
                <c:ptCount val="5"/>
                <c:pt idx="0">
                  <c:v>91.857142857142861</c:v>
                </c:pt>
                <c:pt idx="1">
                  <c:v>89.857142857142861</c:v>
                </c:pt>
                <c:pt idx="2">
                  <c:v>74.857142857142861</c:v>
                </c:pt>
                <c:pt idx="3">
                  <c:v>68.428571428571431</c:v>
                </c:pt>
                <c:pt idx="4">
                  <c:v>70.142857142857139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A3-434A-9122-3C42F658B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5023583"/>
        <c:axId val="1139450719"/>
      </c:radarChart>
      <c:catAx>
        <c:axId val="146502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9450719"/>
        <c:crosses val="autoZero"/>
        <c:auto val="1"/>
        <c:lblAlgn val="ctr"/>
        <c:lblOffset val="100"/>
        <c:noMultiLvlLbl val="0"/>
      </c:catAx>
      <c:valAx>
        <c:axId val="1139450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6502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9525</xdr:rowOff>
    </xdr:from>
    <xdr:to>
      <xdr:col>10</xdr:col>
      <xdr:colOff>0</xdr:colOff>
      <xdr:row>13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EED30E7-CDDE-0408-820F-011C29876A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163A171-3583-4442-9806-812FAD262854}" name="テーブル1" displayName="テーブル1" ref="A3:I11" totalsRowCount="1" headerRowDxfId="8">
  <autoFilter ref="A3:I10" xr:uid="{2163A171-3583-4442-9806-812FAD262854}"/>
  <tableColumns count="9">
    <tableColumn id="1" xr3:uid="{E7F1F3DA-3035-4934-B333-253C7EADE4C7}" name="従業員番号"/>
    <tableColumn id="2" xr3:uid="{287E9E77-4948-426A-B059-4C39707BCF6C}" name="氏名" totalsRowLabel="平均点"/>
    <tableColumn id="3" xr3:uid="{4BCDF1CF-7ABE-48F9-BF72-95AF31E2277B}" name="PCスキル" totalsRowFunction="average" totalsRowDxfId="5"/>
    <tableColumn id="4" xr3:uid="{1CE17F37-E2D2-4222-BFC5-B1BAF495D0BD}" name="プレゼンスキル" totalsRowFunction="average" totalsRowDxfId="4"/>
    <tableColumn id="5" xr3:uid="{E71BB9DD-F3A2-452F-AD55-7749FCC7042F}" name="問題解決スキル" totalsRowFunction="average" totalsRowDxfId="3"/>
    <tableColumn id="6" xr3:uid="{BC56B4C7-63EA-46AE-BB89-BB67DC3C5370}" name="分析スキル" totalsRowFunction="average" totalsRowDxfId="2"/>
    <tableColumn id="7" xr3:uid="{819ADDEB-5388-44EE-8CC0-234E67DE89B8}" name="セールススキル" totalsRowFunction="average" totalsRowDxfId="1"/>
    <tableColumn id="8" xr3:uid="{B9360750-175A-4A68-B43F-E671D26183B0}" name="合計点" totalsRowFunction="average" dataDxfId="7" totalsRowDxfId="0">
      <calculatedColumnFormula>SUM(テーブル1[[#This Row],[PCスキル]:[セールススキル]])</calculatedColumnFormula>
    </tableColumn>
    <tableColumn id="9" xr3:uid="{59D5B3F5-D52A-475A-81A4-0E9E8BE2366B}" name="順位" dataDxfId="6">
      <calculatedColumnFormula>_xlfn.RANK.EQ(テーブル1[[#This Row],[合計点]],テーブル1[合計点],0)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BA048-EF5C-4559-BA2B-754307FD0BF6}">
  <dimension ref="A1:I11"/>
  <sheetViews>
    <sheetView workbookViewId="0"/>
  </sheetViews>
  <sheetFormatPr defaultRowHeight="18.75" x14ac:dyDescent="0.4"/>
  <cols>
    <col min="1" max="8" width="17.625" customWidth="1"/>
    <col min="9" max="9" width="10.625" customWidth="1"/>
  </cols>
  <sheetData>
    <row r="1" spans="1:9" ht="24" x14ac:dyDescent="0.4">
      <c r="A1" s="1" t="s">
        <v>25</v>
      </c>
    </row>
    <row r="3" spans="1:9" x14ac:dyDescent="0.4">
      <c r="A3" s="2" t="s">
        <v>3</v>
      </c>
      <c r="B3" s="2" t="s">
        <v>4</v>
      </c>
      <c r="C3" s="2" t="s">
        <v>7</v>
      </c>
      <c r="D3" s="2" t="s">
        <v>8</v>
      </c>
      <c r="E3" s="2" t="s">
        <v>5</v>
      </c>
      <c r="F3" s="2" t="s">
        <v>6</v>
      </c>
      <c r="G3" s="2" t="s">
        <v>9</v>
      </c>
      <c r="H3" s="2" t="s">
        <v>10</v>
      </c>
      <c r="I3" s="2" t="s">
        <v>11</v>
      </c>
    </row>
    <row r="4" spans="1:9" x14ac:dyDescent="0.4">
      <c r="A4">
        <v>1721</v>
      </c>
      <c r="B4" t="s">
        <v>12</v>
      </c>
      <c r="C4">
        <v>95</v>
      </c>
      <c r="D4">
        <v>80</v>
      </c>
      <c r="E4">
        <v>83</v>
      </c>
      <c r="F4">
        <v>89</v>
      </c>
      <c r="G4">
        <v>59</v>
      </c>
      <c r="H4">
        <f>SUM(テーブル1[[#This Row],[PCスキル]:[セールススキル]])</f>
        <v>406</v>
      </c>
      <c r="I4">
        <f>_xlfn.RANK.EQ(テーブル1[[#This Row],[合計点]],テーブル1[合計点],0)</f>
        <v>3</v>
      </c>
    </row>
    <row r="5" spans="1:9" x14ac:dyDescent="0.4">
      <c r="A5">
        <v>1841</v>
      </c>
      <c r="B5" t="s">
        <v>13</v>
      </c>
      <c r="C5">
        <v>87</v>
      </c>
      <c r="D5">
        <v>94</v>
      </c>
      <c r="E5">
        <v>77</v>
      </c>
      <c r="F5">
        <v>60</v>
      </c>
      <c r="G5">
        <v>60</v>
      </c>
      <c r="H5">
        <f>SUM(テーブル1[[#This Row],[PCスキル]:[セールススキル]])</f>
        <v>378</v>
      </c>
      <c r="I5">
        <f>_xlfn.RANK.EQ(テーブル1[[#This Row],[合計点]],テーブル1[合計点],0)</f>
        <v>5</v>
      </c>
    </row>
    <row r="6" spans="1:9" x14ac:dyDescent="0.4">
      <c r="A6">
        <v>1887</v>
      </c>
      <c r="B6" t="s">
        <v>20</v>
      </c>
      <c r="C6">
        <v>100</v>
      </c>
      <c r="D6">
        <v>98</v>
      </c>
      <c r="E6">
        <v>86</v>
      </c>
      <c r="F6">
        <v>78</v>
      </c>
      <c r="G6">
        <v>79</v>
      </c>
      <c r="H6">
        <f>SUM(テーブル1[[#This Row],[PCスキル]:[セールススキル]])</f>
        <v>441</v>
      </c>
      <c r="I6">
        <f>_xlfn.RANK.EQ(テーブル1[[#This Row],[合計点]],テーブル1[合計点],0)</f>
        <v>1</v>
      </c>
    </row>
    <row r="7" spans="1:9" x14ac:dyDescent="0.4">
      <c r="A7">
        <v>1897</v>
      </c>
      <c r="B7" t="s">
        <v>21</v>
      </c>
      <c r="C7">
        <v>92</v>
      </c>
      <c r="D7">
        <v>90</v>
      </c>
      <c r="E7">
        <v>58</v>
      </c>
      <c r="F7">
        <v>54</v>
      </c>
      <c r="G7">
        <v>80</v>
      </c>
      <c r="H7">
        <f>SUM(テーブル1[[#This Row],[PCスキル]:[セールススキル]])</f>
        <v>374</v>
      </c>
      <c r="I7">
        <f>_xlfn.RANK.EQ(テーブル1[[#This Row],[合計点]],テーブル1[合計点],0)</f>
        <v>6</v>
      </c>
    </row>
    <row r="8" spans="1:9" x14ac:dyDescent="0.4">
      <c r="A8">
        <v>1912</v>
      </c>
      <c r="B8" t="s">
        <v>22</v>
      </c>
      <c r="C8">
        <v>98</v>
      </c>
      <c r="D8">
        <v>88</v>
      </c>
      <c r="E8">
        <v>62</v>
      </c>
      <c r="F8">
        <v>61</v>
      </c>
      <c r="G8">
        <v>63</v>
      </c>
      <c r="H8">
        <f>SUM(テーブル1[[#This Row],[PCスキル]:[セールススキル]])</f>
        <v>372</v>
      </c>
      <c r="I8">
        <f>_xlfn.RANK.EQ(テーブル1[[#This Row],[合計点]],テーブル1[合計点],0)</f>
        <v>7</v>
      </c>
    </row>
    <row r="9" spans="1:9" x14ac:dyDescent="0.4">
      <c r="A9">
        <v>1945</v>
      </c>
      <c r="B9" t="s">
        <v>23</v>
      </c>
      <c r="C9">
        <v>85</v>
      </c>
      <c r="D9">
        <v>85</v>
      </c>
      <c r="E9">
        <v>80</v>
      </c>
      <c r="F9">
        <v>67</v>
      </c>
      <c r="G9">
        <v>69</v>
      </c>
      <c r="H9">
        <f>SUM(テーブル1[[#This Row],[PCスキル]:[セールススキル]])</f>
        <v>386</v>
      </c>
      <c r="I9">
        <f>_xlfn.RANK.EQ(テーブル1[[#This Row],[合計点]],テーブル1[合計点],0)</f>
        <v>4</v>
      </c>
    </row>
    <row r="10" spans="1:9" x14ac:dyDescent="0.4">
      <c r="A10">
        <v>2045</v>
      </c>
      <c r="B10" t="s">
        <v>24</v>
      </c>
      <c r="C10">
        <v>86</v>
      </c>
      <c r="D10">
        <v>94</v>
      </c>
      <c r="E10">
        <v>78</v>
      </c>
      <c r="F10">
        <v>70</v>
      </c>
      <c r="G10">
        <v>81</v>
      </c>
      <c r="H10">
        <f>SUM(テーブル1[[#This Row],[PCスキル]:[セールススキル]])</f>
        <v>409</v>
      </c>
      <c r="I10">
        <f>_xlfn.RANK.EQ(テーブル1[[#This Row],[合計点]],テーブル1[合計点],0)</f>
        <v>2</v>
      </c>
    </row>
    <row r="11" spans="1:9" x14ac:dyDescent="0.4">
      <c r="B11" t="s">
        <v>14</v>
      </c>
      <c r="C11" s="3">
        <f>SUBTOTAL(101,テーブル1[PCスキル])</f>
        <v>91.857142857142861</v>
      </c>
      <c r="D11" s="3">
        <f>SUBTOTAL(101,テーブル1[プレゼンスキル])</f>
        <v>89.857142857142861</v>
      </c>
      <c r="E11" s="3">
        <f>SUBTOTAL(101,テーブル1[問題解決スキル])</f>
        <v>74.857142857142861</v>
      </c>
      <c r="F11" s="3">
        <f>SUBTOTAL(101,テーブル1[分析スキル])</f>
        <v>68.428571428571431</v>
      </c>
      <c r="G11" s="3">
        <f>SUBTOTAL(101,テーブル1[セールススキル])</f>
        <v>70.142857142857139</v>
      </c>
      <c r="H11" s="3">
        <f>SUBTOTAL(101,テーブル1[合計点])</f>
        <v>395.14285714285717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766A2-D6FC-46FF-9BDC-F7968EBE75CD}">
  <dimension ref="A1:C13"/>
  <sheetViews>
    <sheetView tabSelected="1" workbookViewId="0"/>
  </sheetViews>
  <sheetFormatPr defaultRowHeight="18.75" x14ac:dyDescent="0.4"/>
  <cols>
    <col min="1" max="1" width="17.625" customWidth="1"/>
  </cols>
  <sheetData>
    <row r="1" spans="1:3" ht="24" x14ac:dyDescent="0.4">
      <c r="A1" s="1" t="s">
        <v>15</v>
      </c>
    </row>
    <row r="3" spans="1:3" x14ac:dyDescent="0.4">
      <c r="A3" s="4" t="s">
        <v>16</v>
      </c>
      <c r="B3" s="5">
        <v>1721</v>
      </c>
    </row>
    <row r="4" spans="1:3" x14ac:dyDescent="0.4">
      <c r="A4" s="4" t="s">
        <v>17</v>
      </c>
      <c r="B4" t="str">
        <f>IF($B$3="","",VLOOKUP($B$3,成績集計!$A$4:$I$10,2,FALSE))</f>
        <v>堺　義男</v>
      </c>
    </row>
    <row r="5" spans="1:3" ht="19.5" thickBot="1" x14ac:dyDescent="0.45"/>
    <row r="6" spans="1:3" ht="21" customHeight="1" x14ac:dyDescent="0.4">
      <c r="A6" s="10" t="s">
        <v>18</v>
      </c>
      <c r="B6" s="11" t="s">
        <v>19</v>
      </c>
      <c r="C6" s="12" t="s">
        <v>14</v>
      </c>
    </row>
    <row r="7" spans="1:3" ht="21" customHeight="1" x14ac:dyDescent="0.4">
      <c r="A7" s="13" t="s">
        <v>0</v>
      </c>
      <c r="B7" s="6">
        <f>IF($B$3="","",VLOOKUP($B$3,成績集計!$A$4:$I$10,3,FALSE))</f>
        <v>95</v>
      </c>
      <c r="C7" s="7">
        <f>成績集計!C11</f>
        <v>91.857142857142861</v>
      </c>
    </row>
    <row r="8" spans="1:3" ht="21" customHeight="1" x14ac:dyDescent="0.4">
      <c r="A8" s="13" t="s">
        <v>1</v>
      </c>
      <c r="B8" s="6">
        <f>IF($B$3="","",VLOOKUP($B$3,成績集計!$A$4:$I$10,4,FALSE))</f>
        <v>80</v>
      </c>
      <c r="C8" s="7">
        <f>成績集計!D11</f>
        <v>89.857142857142861</v>
      </c>
    </row>
    <row r="9" spans="1:3" ht="21" customHeight="1" x14ac:dyDescent="0.4">
      <c r="A9" s="13" t="s">
        <v>5</v>
      </c>
      <c r="B9" s="6">
        <f>IF($B$3="","",VLOOKUP($B$3,成績集計!$A$4:$I$10,5,FALSE))</f>
        <v>83</v>
      </c>
      <c r="C9" s="7">
        <f>成績集計!E11</f>
        <v>74.857142857142861</v>
      </c>
    </row>
    <row r="10" spans="1:3" ht="21" customHeight="1" x14ac:dyDescent="0.4">
      <c r="A10" s="13" t="s">
        <v>6</v>
      </c>
      <c r="B10" s="6">
        <f>IF($B$3="","",VLOOKUP($B$3,成績集計!$A$4:$I$10,6,FALSE))</f>
        <v>89</v>
      </c>
      <c r="C10" s="7">
        <f>成績集計!F11</f>
        <v>68.428571428571431</v>
      </c>
    </row>
    <row r="11" spans="1:3" ht="21" customHeight="1" x14ac:dyDescent="0.4">
      <c r="A11" s="13" t="s">
        <v>2</v>
      </c>
      <c r="B11" s="6">
        <f>IF($B$3="","",VLOOKUP($B$3,成績集計!$A$4:$I$10,7,FALSE))</f>
        <v>59</v>
      </c>
      <c r="C11" s="7">
        <f>成績集計!G11</f>
        <v>70.142857142857139</v>
      </c>
    </row>
    <row r="12" spans="1:3" ht="21" customHeight="1" x14ac:dyDescent="0.4">
      <c r="A12" s="13" t="s">
        <v>10</v>
      </c>
      <c r="B12" s="6">
        <f>IF($B$3="","",VLOOKUP($B$3,成績集計!$A$4:$I$10,8,FALSE))</f>
        <v>406</v>
      </c>
      <c r="C12" s="7">
        <f>成績集計!H11</f>
        <v>395.14285714285717</v>
      </c>
    </row>
    <row r="13" spans="1:3" ht="21" customHeight="1" thickBot="1" x14ac:dyDescent="0.45">
      <c r="A13" s="14" t="s">
        <v>11</v>
      </c>
      <c r="B13" s="8">
        <f>IF($B$3="","",VLOOKUP($B$3,成績集計!$A$4:$I$10,9,FALSE))</f>
        <v>3</v>
      </c>
      <c r="C13" s="9"/>
    </row>
  </sheetData>
  <phoneticPr fontId="2"/>
  <pageMargins left="0.70866141732283472" right="0.70866141732283472" top="0.74803149606299213" bottom="0.74803149606299213" header="0.31496062992125984" footer="0.31496062992125984"/>
  <pageSetup paperSize="9" scale="1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成績集計</vt:lpstr>
      <vt:lpstr>個人分析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2023-09-20T10:14:45Z</cp:lastPrinted>
  <dcterms:created xsi:type="dcterms:W3CDTF">2023-09-20T06:33:58Z</dcterms:created>
  <dcterms:modified xsi:type="dcterms:W3CDTF">2023-09-20T23:31:37Z</dcterms:modified>
</cp:coreProperties>
</file>