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67_関数ブック\05_題材\03_最終\仕事に使えるExcel関数ブック2019／2016／2013\完成\"/>
    </mc:Choice>
  </mc:AlternateContent>
  <xr:revisionPtr revIDLastSave="0" documentId="13_ncr:1_{BC570D43-5BD6-4E3E-87C0-503D0B223604}" xr6:coauthVersionLast="36" xr6:coauthVersionMax="45" xr10:uidLastSave="{00000000-0000-0000-0000-000000000000}"/>
  <bookViews>
    <workbookView xWindow="0" yWindow="0" windowWidth="15360" windowHeight="8865" xr2:uid="{6EED4530-8B64-48BE-B4E2-53916ED930AA}"/>
  </bookViews>
  <sheets>
    <sheet name="7-1" sheetId="1" r:id="rId1"/>
    <sheet name="7-2" sheetId="2" r:id="rId2"/>
    <sheet name="7-3" sheetId="3" r:id="rId3"/>
    <sheet name="7-4" sheetId="8" r:id="rId4"/>
    <sheet name="7-5" sheetId="5" r:id="rId5"/>
    <sheet name="7-6" sheetId="9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5" l="1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3" i="5"/>
  <c r="B5" i="5" l="1"/>
  <c r="B6" i="5"/>
  <c r="B7" i="5"/>
  <c r="B8" i="5"/>
  <c r="B9" i="5"/>
  <c r="B10" i="5"/>
  <c r="B11" i="5"/>
  <c r="B12" i="5"/>
  <c r="B13" i="5"/>
  <c r="B14" i="5"/>
  <c r="B15" i="5"/>
  <c r="B4" i="5"/>
  <c r="G2" i="9" l="1"/>
  <c r="E22" i="9" l="1"/>
  <c r="G22" i="9" s="1"/>
  <c r="D22" i="9"/>
  <c r="E21" i="9"/>
  <c r="G21" i="9" s="1"/>
  <c r="D21" i="9"/>
  <c r="E20" i="9"/>
  <c r="G20" i="9" s="1"/>
  <c r="D20" i="9"/>
  <c r="G19" i="9"/>
  <c r="E19" i="9"/>
  <c r="D19" i="9"/>
  <c r="E18" i="9"/>
  <c r="G18" i="9" s="1"/>
  <c r="D18" i="9"/>
  <c r="E17" i="9"/>
  <c r="G17" i="9" s="1"/>
  <c r="D17" i="9"/>
  <c r="E16" i="9"/>
  <c r="G16" i="9" s="1"/>
  <c r="D16" i="9"/>
  <c r="E15" i="9"/>
  <c r="G15" i="9" s="1"/>
  <c r="D15" i="9"/>
  <c r="G14" i="9"/>
  <c r="E14" i="9"/>
  <c r="D14" i="9"/>
  <c r="E13" i="9"/>
  <c r="G13" i="9" s="1"/>
  <c r="D13" i="9"/>
  <c r="E12" i="9"/>
  <c r="G12" i="9" s="1"/>
  <c r="D12" i="9"/>
  <c r="E11" i="9"/>
  <c r="G11" i="9" s="1"/>
  <c r="D11" i="9"/>
  <c r="E10" i="9"/>
  <c r="G10" i="9" s="1"/>
  <c r="D10" i="9"/>
  <c r="E9" i="9"/>
  <c r="G9" i="9" s="1"/>
  <c r="D9" i="9"/>
  <c r="E8" i="9"/>
  <c r="G8" i="9" s="1"/>
  <c r="D8" i="9"/>
  <c r="E7" i="9"/>
  <c r="G7" i="9" s="1"/>
  <c r="D7" i="9"/>
  <c r="E6" i="9"/>
  <c r="G6" i="9" s="1"/>
  <c r="D6" i="9"/>
  <c r="E5" i="9"/>
  <c r="G5" i="9" s="1"/>
  <c r="D5" i="9"/>
  <c r="G10" i="2"/>
  <c r="D15" i="1"/>
  <c r="D19" i="1"/>
  <c r="D16" i="1"/>
  <c r="D20" i="1"/>
  <c r="D17" i="1"/>
  <c r="D18" i="1"/>
  <c r="D10" i="2" l="1"/>
  <c r="F10" i="8"/>
  <c r="F14" i="8"/>
  <c r="F12" i="8"/>
  <c r="F11" i="8"/>
  <c r="F15" i="8" s="1"/>
  <c r="F16" i="8" s="1"/>
  <c r="F17" i="8" l="1"/>
  <c r="E13" i="3" l="1"/>
  <c r="E5" i="3"/>
  <c r="E6" i="3"/>
  <c r="E7" i="3"/>
  <c r="E8" i="3"/>
  <c r="E9" i="3"/>
  <c r="E10" i="3"/>
  <c r="E11" i="3"/>
  <c r="E12" i="3"/>
  <c r="E4" i="3"/>
  <c r="D13" i="3"/>
  <c r="C13" i="3"/>
  <c r="G5" i="2"/>
  <c r="G6" i="2"/>
  <c r="G7" i="2"/>
  <c r="G8" i="2"/>
  <c r="G9" i="2"/>
  <c r="G11" i="2"/>
  <c r="G12" i="2"/>
  <c r="G4" i="2"/>
  <c r="E5" i="2"/>
  <c r="E6" i="2"/>
  <c r="E7" i="2"/>
  <c r="E8" i="2"/>
  <c r="E9" i="2"/>
  <c r="E10" i="2"/>
  <c r="E11" i="2"/>
  <c r="E12" i="2"/>
  <c r="E4" i="2"/>
  <c r="D5" i="2"/>
  <c r="D6" i="2"/>
  <c r="D7" i="2"/>
  <c r="D8" i="2"/>
  <c r="D9" i="2"/>
  <c r="D11" i="2"/>
  <c r="D12" i="2"/>
  <c r="D4" i="2"/>
  <c r="D7" i="1"/>
  <c r="D11" i="1"/>
  <c r="D8" i="1"/>
  <c r="D12" i="1"/>
  <c r="D5" i="1"/>
  <c r="D9" i="1"/>
  <c r="D13" i="1"/>
  <c r="D6" i="1"/>
  <c r="D10" i="1"/>
  <c r="D4" i="1"/>
  <c r="D14" i="1"/>
</calcChain>
</file>

<file path=xl/sharedStrings.xml><?xml version="1.0" encoding="utf-8"?>
<sst xmlns="http://schemas.openxmlformats.org/spreadsheetml/2006/main" count="214" uniqueCount="131">
  <si>
    <t>顧客台帳</t>
    <rPh sb="0" eb="2">
      <t>コキャク</t>
    </rPh>
    <rPh sb="2" eb="4">
      <t>ダイチョウ</t>
    </rPh>
    <phoneticPr fontId="5"/>
  </si>
  <si>
    <t>No.</t>
    <phoneticPr fontId="6"/>
  </si>
  <si>
    <t>氏名</t>
    <rPh sb="0" eb="2">
      <t>シメイ</t>
    </rPh>
    <phoneticPr fontId="5"/>
  </si>
  <si>
    <t>フリガナ</t>
    <phoneticPr fontId="6"/>
  </si>
  <si>
    <t>住所1</t>
    <rPh sb="0" eb="2">
      <t>ジュウショ</t>
    </rPh>
    <phoneticPr fontId="5"/>
  </si>
  <si>
    <t>住所2</t>
    <rPh sb="0" eb="2">
      <t>ジュウショ</t>
    </rPh>
    <phoneticPr fontId="5"/>
  </si>
  <si>
    <t>職業</t>
    <rPh sb="0" eb="2">
      <t>ショクギョウ</t>
    </rPh>
    <phoneticPr fontId="5"/>
  </si>
  <si>
    <t>古谷 俊夫</t>
    <rPh sb="0" eb="2">
      <t>フルヤ</t>
    </rPh>
    <rPh sb="3" eb="5">
      <t>トシオ</t>
    </rPh>
    <phoneticPr fontId="5"/>
  </si>
  <si>
    <t>渋谷区</t>
    <rPh sb="0" eb="2">
      <t>シブヤ</t>
    </rPh>
    <rPh sb="2" eb="3">
      <t>ク</t>
    </rPh>
    <phoneticPr fontId="5"/>
  </si>
  <si>
    <t>千駄ヶ谷X-X-X</t>
    <rPh sb="0" eb="4">
      <t>センダガヤ</t>
    </rPh>
    <phoneticPr fontId="5"/>
  </si>
  <si>
    <t>学生</t>
    <rPh sb="0" eb="2">
      <t>ガクセイ</t>
    </rPh>
    <phoneticPr fontId="5"/>
  </si>
  <si>
    <t>奥田 美和</t>
    <rPh sb="0" eb="2">
      <t>オクダ</t>
    </rPh>
    <rPh sb="3" eb="5">
      <t>ミワ</t>
    </rPh>
    <phoneticPr fontId="5"/>
  </si>
  <si>
    <t>大田区</t>
    <rPh sb="0" eb="3">
      <t>オオタク</t>
    </rPh>
    <phoneticPr fontId="5"/>
  </si>
  <si>
    <t>大森南X-X-X</t>
    <rPh sb="0" eb="2">
      <t>オオモリ</t>
    </rPh>
    <rPh sb="2" eb="3">
      <t>ミナミ</t>
    </rPh>
    <phoneticPr fontId="5"/>
  </si>
  <si>
    <t>会社員</t>
    <rPh sb="0" eb="3">
      <t>カイシャイン</t>
    </rPh>
    <phoneticPr fontId="5"/>
  </si>
  <si>
    <t>栗原 里美</t>
    <rPh sb="0" eb="2">
      <t>クリハラ</t>
    </rPh>
    <rPh sb="3" eb="5">
      <t>サトミ</t>
    </rPh>
    <phoneticPr fontId="5"/>
  </si>
  <si>
    <t>杉並区</t>
    <rPh sb="0" eb="3">
      <t>スギナミク</t>
    </rPh>
    <phoneticPr fontId="5"/>
  </si>
  <si>
    <t>荻窪X-X-X</t>
    <rPh sb="0" eb="2">
      <t>オギクボ</t>
    </rPh>
    <phoneticPr fontId="5"/>
  </si>
  <si>
    <t>木田 京子</t>
    <rPh sb="0" eb="2">
      <t>キダ</t>
    </rPh>
    <rPh sb="3" eb="5">
      <t>キョウコ</t>
    </rPh>
    <phoneticPr fontId="5"/>
  </si>
  <si>
    <t>中野区</t>
    <rPh sb="0" eb="3">
      <t>ナカノク</t>
    </rPh>
    <phoneticPr fontId="5"/>
  </si>
  <si>
    <t>弥生町X-X-X</t>
    <rPh sb="0" eb="3">
      <t>ヤヨイチョウ</t>
    </rPh>
    <phoneticPr fontId="5"/>
  </si>
  <si>
    <t>主婦</t>
    <rPh sb="0" eb="2">
      <t>シュフ</t>
    </rPh>
    <phoneticPr fontId="5"/>
  </si>
  <si>
    <t>相田 陽子</t>
    <rPh sb="0" eb="2">
      <t>アイダ</t>
    </rPh>
    <rPh sb="3" eb="5">
      <t>ヨウコ</t>
    </rPh>
    <phoneticPr fontId="5"/>
  </si>
  <si>
    <t>中野X-X-X</t>
    <rPh sb="0" eb="2">
      <t>ナカノ</t>
    </rPh>
    <phoneticPr fontId="5"/>
  </si>
  <si>
    <t>自営業</t>
    <rPh sb="0" eb="3">
      <t>ジエイギョウ</t>
    </rPh>
    <phoneticPr fontId="5"/>
  </si>
  <si>
    <t>佐藤 由美</t>
    <rPh sb="0" eb="2">
      <t>サトウ</t>
    </rPh>
    <rPh sb="3" eb="5">
      <t>ユミ</t>
    </rPh>
    <phoneticPr fontId="5"/>
  </si>
  <si>
    <t>阿佐ヶ谷北X-X-X</t>
    <rPh sb="0" eb="5">
      <t>アサガヤキタ</t>
    </rPh>
    <phoneticPr fontId="5"/>
  </si>
  <si>
    <t>田中 千春</t>
    <rPh sb="0" eb="2">
      <t>タナカ</t>
    </rPh>
    <rPh sb="3" eb="5">
      <t>チハル</t>
    </rPh>
    <phoneticPr fontId="5"/>
  </si>
  <si>
    <t>渋谷区</t>
    <rPh sb="0" eb="3">
      <t>シブヤク</t>
    </rPh>
    <phoneticPr fontId="5"/>
  </si>
  <si>
    <t>恵比寿X-X-X</t>
    <rPh sb="0" eb="3">
      <t>エビス</t>
    </rPh>
    <phoneticPr fontId="5"/>
  </si>
  <si>
    <t>大下 澄子</t>
    <rPh sb="0" eb="2">
      <t>オオシタ</t>
    </rPh>
    <rPh sb="3" eb="5">
      <t>スミコ</t>
    </rPh>
    <phoneticPr fontId="5"/>
  </si>
  <si>
    <t>東中野X-X-X</t>
    <rPh sb="0" eb="3">
      <t>ヒガシナカノ</t>
    </rPh>
    <phoneticPr fontId="5"/>
  </si>
  <si>
    <t>栗田 恵子</t>
    <rPh sb="0" eb="2">
      <t>クリタ</t>
    </rPh>
    <rPh sb="3" eb="5">
      <t>ケイコ</t>
    </rPh>
    <phoneticPr fontId="5"/>
  </si>
  <si>
    <t>久我山X-X-X</t>
    <rPh sb="0" eb="3">
      <t>クガヤマ</t>
    </rPh>
    <phoneticPr fontId="5"/>
  </si>
  <si>
    <t>石井 研一</t>
    <rPh sb="0" eb="2">
      <t>イシイ</t>
    </rPh>
    <rPh sb="3" eb="5">
      <t>ケンイチ</t>
    </rPh>
    <phoneticPr fontId="5"/>
  </si>
  <si>
    <t>笹塚X-X-X</t>
    <rPh sb="0" eb="2">
      <t>ササヅカ</t>
    </rPh>
    <phoneticPr fontId="5"/>
  </si>
  <si>
    <t>商品売上一覧</t>
    <rPh sb="0" eb="2">
      <t>ショウヒン</t>
    </rPh>
    <rPh sb="2" eb="4">
      <t>ウリアゲ</t>
    </rPh>
    <rPh sb="4" eb="6">
      <t>イチラン</t>
    </rPh>
    <phoneticPr fontId="5"/>
  </si>
  <si>
    <t>●商品一覧</t>
    <rPh sb="1" eb="3">
      <t>ショウヒン</t>
    </rPh>
    <rPh sb="3" eb="5">
      <t>イチラン</t>
    </rPh>
    <phoneticPr fontId="5"/>
  </si>
  <si>
    <t>日付</t>
    <rPh sb="0" eb="2">
      <t>ヒヅケ</t>
    </rPh>
    <phoneticPr fontId="5"/>
  </si>
  <si>
    <t>商品No.</t>
    <rPh sb="0" eb="2">
      <t>ショウヒン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</si>
  <si>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</si>
  <si>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</si>
  <si>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</si>
  <si>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合計</t>
    <rPh sb="0" eb="2">
      <t>ゴウケイ</t>
    </rPh>
    <phoneticPr fontId="5"/>
  </si>
  <si>
    <t>C130</t>
    <phoneticPr fontId="6"/>
  </si>
  <si>
    <t>キリマンジャロ</t>
    <phoneticPr fontId="6"/>
  </si>
  <si>
    <t>C100</t>
    <phoneticPr fontId="6"/>
  </si>
  <si>
    <t>モカコーヒー</t>
    <phoneticPr fontId="6"/>
  </si>
  <si>
    <t>T120</t>
    <phoneticPr fontId="6"/>
  </si>
  <si>
    <t>アップルティー</t>
    <phoneticPr fontId="6"/>
  </si>
  <si>
    <t>C110</t>
    <phoneticPr fontId="6"/>
  </si>
  <si>
    <t>ブレンドコーヒー</t>
    <phoneticPr fontId="6"/>
  </si>
  <si>
    <t>C120</t>
    <phoneticPr fontId="6"/>
  </si>
  <si>
    <t>炭焼コーヒー</t>
    <rPh sb="0" eb="2">
      <t>スミヤキ</t>
    </rPh>
    <phoneticPr fontId="5"/>
  </si>
  <si>
    <t>T130</t>
    <phoneticPr fontId="6"/>
  </si>
  <si>
    <t>ハーブティー</t>
    <phoneticPr fontId="6"/>
  </si>
  <si>
    <t>T110</t>
    <phoneticPr fontId="6"/>
  </si>
  <si>
    <t>ダージリンティー</t>
    <phoneticPr fontId="6"/>
  </si>
  <si>
    <t>T100</t>
    <phoneticPr fontId="6"/>
  </si>
  <si>
    <t>アッサムティー</t>
    <phoneticPr fontId="6"/>
  </si>
  <si>
    <t>C150</t>
    <phoneticPr fontId="6"/>
  </si>
  <si>
    <t>売上明細</t>
    <rPh sb="0" eb="2">
      <t>ウリアゲ</t>
    </rPh>
    <rPh sb="2" eb="4">
      <t>メイサイ</t>
    </rPh>
    <phoneticPr fontId="5"/>
  </si>
  <si>
    <t>合計</t>
    <rPh sb="0" eb="1">
      <t>ゴウ</t>
    </rPh>
    <rPh sb="1" eb="2">
      <t>ケイ</t>
    </rPh>
    <phoneticPr fontId="5"/>
  </si>
  <si>
    <t>担当</t>
    <rPh sb="0" eb="2">
      <t>タントウ</t>
    </rPh>
    <phoneticPr fontId="5"/>
  </si>
  <si>
    <t>イタリアワイン</t>
    <phoneticPr fontId="6"/>
  </si>
  <si>
    <t>岡田</t>
    <rPh sb="0" eb="2">
      <t>オカダ</t>
    </rPh>
    <phoneticPr fontId="5"/>
  </si>
  <si>
    <t>シャンパン</t>
    <phoneticPr fontId="6"/>
  </si>
  <si>
    <t>吉野</t>
    <rPh sb="0" eb="2">
      <t>ヨシノ</t>
    </rPh>
    <phoneticPr fontId="5"/>
  </si>
  <si>
    <t>ダージリン</t>
    <phoneticPr fontId="6"/>
  </si>
  <si>
    <t>ハワイコナコーヒー</t>
    <phoneticPr fontId="6"/>
  </si>
  <si>
    <t>榊原</t>
    <rPh sb="0" eb="2">
      <t>サカキバラ</t>
    </rPh>
    <phoneticPr fontId="5"/>
  </si>
  <si>
    <t>ロイヤルティー</t>
    <phoneticPr fontId="6"/>
  </si>
  <si>
    <t>片岡</t>
    <rPh sb="0" eb="2">
      <t>カタオカ</t>
    </rPh>
    <phoneticPr fontId="5"/>
  </si>
  <si>
    <t>フランスワイン</t>
    <phoneticPr fontId="6"/>
  </si>
  <si>
    <t>アールグレイ</t>
    <phoneticPr fontId="6"/>
  </si>
  <si>
    <t>営業所別販売実績</t>
    <rPh sb="0" eb="3">
      <t>エイギョウショ</t>
    </rPh>
    <rPh sb="3" eb="4">
      <t>ベツ</t>
    </rPh>
    <rPh sb="4" eb="6">
      <t>ハンバイ</t>
    </rPh>
    <rPh sb="6" eb="8">
      <t>ジッセキ</t>
    </rPh>
    <phoneticPr fontId="5"/>
  </si>
  <si>
    <t>単位：千円</t>
    <rPh sb="0" eb="2">
      <t>タンイ</t>
    </rPh>
    <rPh sb="3" eb="5">
      <t>センエン</t>
    </rPh>
    <phoneticPr fontId="5"/>
  </si>
  <si>
    <t>予算</t>
    <rPh sb="0" eb="2">
      <t>ヨサン</t>
    </rPh>
    <phoneticPr fontId="5"/>
  </si>
  <si>
    <t>実績</t>
    <rPh sb="0" eb="2">
      <t>ジッセキ</t>
    </rPh>
    <phoneticPr fontId="5"/>
  </si>
  <si>
    <t>達成率</t>
    <rPh sb="0" eb="3">
      <t>タッセイリツ</t>
    </rPh>
    <phoneticPr fontId="5"/>
  </si>
  <si>
    <t>北海道営業所</t>
    <rPh sb="0" eb="3">
      <t>ホッカイドウ</t>
    </rPh>
    <rPh sb="3" eb="6">
      <t>エイギョウショ</t>
    </rPh>
    <phoneticPr fontId="5"/>
  </si>
  <si>
    <t>東北営業所</t>
    <rPh sb="0" eb="2">
      <t>トウホク</t>
    </rPh>
    <rPh sb="2" eb="5">
      <t>エイギョウショ</t>
    </rPh>
    <phoneticPr fontId="5"/>
  </si>
  <si>
    <t>北陸営業所</t>
    <rPh sb="0" eb="2">
      <t>ホクリク</t>
    </rPh>
    <rPh sb="2" eb="5">
      <t>エイギョウショ</t>
    </rPh>
    <phoneticPr fontId="5"/>
  </si>
  <si>
    <t>関東営業所</t>
    <rPh sb="0" eb="2">
      <t>カントウ</t>
    </rPh>
    <rPh sb="2" eb="5">
      <t>エイギョウショ</t>
    </rPh>
    <phoneticPr fontId="5"/>
  </si>
  <si>
    <t>東海営業所</t>
    <rPh sb="0" eb="2">
      <t>トウカイ</t>
    </rPh>
    <rPh sb="2" eb="5">
      <t>エイギョウショ</t>
    </rPh>
    <phoneticPr fontId="5"/>
  </si>
  <si>
    <t>関西営業所</t>
    <rPh sb="0" eb="2">
      <t>カンサイ</t>
    </rPh>
    <rPh sb="2" eb="5">
      <t>エイギョウショ</t>
    </rPh>
    <phoneticPr fontId="5"/>
  </si>
  <si>
    <t>中国営業所</t>
    <rPh sb="0" eb="2">
      <t>チュウゴク</t>
    </rPh>
    <rPh sb="2" eb="5">
      <t>エイギョウショ</t>
    </rPh>
    <phoneticPr fontId="5"/>
  </si>
  <si>
    <t>四国営業所</t>
    <rPh sb="0" eb="2">
      <t>シコク</t>
    </rPh>
    <rPh sb="2" eb="5">
      <t>エイギョウショ</t>
    </rPh>
    <phoneticPr fontId="5"/>
  </si>
  <si>
    <t>九州営業所</t>
    <rPh sb="0" eb="2">
      <t>キュウシュウ</t>
    </rPh>
    <rPh sb="2" eb="5">
      <t>エイギョウショ</t>
    </rPh>
    <phoneticPr fontId="5"/>
  </si>
  <si>
    <t>T140</t>
    <phoneticPr fontId="6"/>
  </si>
  <si>
    <t>商品名確認</t>
    <rPh sb="0" eb="3">
      <t>ショウヒンメイ</t>
    </rPh>
    <rPh sb="3" eb="5">
      <t>カクニン</t>
    </rPh>
    <phoneticPr fontId="4"/>
  </si>
  <si>
    <t>発行日：</t>
    <rPh sb="0" eb="2">
      <t>ハッコウ</t>
    </rPh>
    <rPh sb="2" eb="3">
      <t>ビ</t>
    </rPh>
    <phoneticPr fontId="10"/>
  </si>
  <si>
    <t>納品書</t>
    <rPh sb="0" eb="2">
      <t>ノウヒン</t>
    </rPh>
    <rPh sb="2" eb="3">
      <t>ショ</t>
    </rPh>
    <phoneticPr fontId="11"/>
  </si>
  <si>
    <t>株式会社エフ</t>
    <rPh sb="0" eb="4">
      <t>カブシキガイシャ</t>
    </rPh>
    <phoneticPr fontId="10"/>
  </si>
  <si>
    <t>高田　真理子　様</t>
    <rPh sb="0" eb="2">
      <t>タカダ</t>
    </rPh>
    <rPh sb="3" eb="6">
      <t>マリコ</t>
    </rPh>
    <rPh sb="7" eb="8">
      <t>サマ</t>
    </rPh>
    <phoneticPr fontId="10"/>
  </si>
  <si>
    <t>〒105-0022　東京都港区海岸1-16-X</t>
    <rPh sb="10" eb="13">
      <t>トウキョウト</t>
    </rPh>
    <rPh sb="13" eb="15">
      <t>ミナトク</t>
    </rPh>
    <rPh sb="15" eb="17">
      <t>カイガン</t>
    </rPh>
    <phoneticPr fontId="10"/>
  </si>
  <si>
    <t>TEL(03)5401-XXXX</t>
    <phoneticPr fontId="10"/>
  </si>
  <si>
    <t>下記の通り納品申し上げます。</t>
    <rPh sb="0" eb="2">
      <t>カキ</t>
    </rPh>
    <rPh sb="3" eb="4">
      <t>トオ</t>
    </rPh>
    <rPh sb="5" eb="7">
      <t>ノウヒン</t>
    </rPh>
    <rPh sb="7" eb="8">
      <t>モウ</t>
    </rPh>
    <rPh sb="9" eb="10">
      <t>ア</t>
    </rPh>
    <phoneticPr fontId="10"/>
  </si>
  <si>
    <t>E-mail:infof@xx.xx</t>
    <phoneticPr fontId="10"/>
  </si>
  <si>
    <t>●ご注文商品</t>
    <rPh sb="2" eb="4">
      <t>チュウモン</t>
    </rPh>
    <rPh sb="4" eb="6">
      <t>ショウヒン</t>
    </rPh>
    <phoneticPr fontId="11"/>
  </si>
  <si>
    <t>No.</t>
    <phoneticPr fontId="11"/>
  </si>
  <si>
    <t>商品名</t>
    <rPh sb="0" eb="3">
      <t>ショウヒンメイ</t>
    </rPh>
    <phoneticPr fontId="11"/>
  </si>
  <si>
    <t>単価（税込）</t>
    <rPh sb="0" eb="2">
      <t>タンカ</t>
    </rPh>
    <rPh sb="3" eb="5">
      <t>ゼイコミ</t>
    </rPh>
    <phoneticPr fontId="11"/>
  </si>
  <si>
    <t>数量</t>
    <rPh sb="0" eb="2">
      <t>スウリョウ</t>
    </rPh>
    <phoneticPr fontId="11"/>
  </si>
  <si>
    <t>金額</t>
    <rPh sb="0" eb="2">
      <t>キンガク</t>
    </rPh>
    <phoneticPr fontId="11"/>
  </si>
  <si>
    <t>アロマセット（ミント）</t>
    <phoneticPr fontId="11"/>
  </si>
  <si>
    <t>アロマオイル（レモングラス）</t>
    <phoneticPr fontId="11"/>
  </si>
  <si>
    <t>アロマオイル（ラベンダー）</t>
    <phoneticPr fontId="11"/>
  </si>
  <si>
    <t>合計金額</t>
    <rPh sb="0" eb="2">
      <t>ゴウケイ</t>
    </rPh>
    <rPh sb="2" eb="4">
      <t>キンガク</t>
    </rPh>
    <phoneticPr fontId="11"/>
  </si>
  <si>
    <t>割引率</t>
    <rPh sb="0" eb="3">
      <t>ワリビキリツ</t>
    </rPh>
    <phoneticPr fontId="11"/>
  </si>
  <si>
    <t>合計</t>
    <rPh sb="0" eb="2">
      <t>ゴウケイ</t>
    </rPh>
    <phoneticPr fontId="11"/>
  </si>
  <si>
    <t>佐藤 あかり</t>
    <rPh sb="0" eb="2">
      <t>サトウ</t>
    </rPh>
    <phoneticPr fontId="6"/>
  </si>
  <si>
    <t>宇野 肇</t>
    <rPh sb="0" eb="2">
      <t>ウノ</t>
    </rPh>
    <rPh sb="3" eb="4">
      <t>ハジメ</t>
    </rPh>
    <phoneticPr fontId="6"/>
  </si>
  <si>
    <t>風間 一平</t>
    <rPh sb="0" eb="2">
      <t>カザマ</t>
    </rPh>
    <rPh sb="3" eb="5">
      <t>イッペイ</t>
    </rPh>
    <phoneticPr fontId="6"/>
  </si>
  <si>
    <t>中山 美登理</t>
    <rPh sb="0" eb="2">
      <t>ナカヤマ</t>
    </rPh>
    <rPh sb="3" eb="6">
      <t>ミドリ</t>
    </rPh>
    <phoneticPr fontId="6"/>
  </si>
  <si>
    <t>原田 光喜</t>
    <rPh sb="0" eb="2">
      <t>ハラダ</t>
    </rPh>
    <rPh sb="3" eb="5">
      <t>コウキ</t>
    </rPh>
    <phoneticPr fontId="6"/>
  </si>
  <si>
    <t>富永 恵</t>
    <rPh sb="0" eb="2">
      <t>トミナガ</t>
    </rPh>
    <rPh sb="3" eb="4">
      <t>メグミ</t>
    </rPh>
    <phoneticPr fontId="6"/>
  </si>
  <si>
    <t>墨田区</t>
    <rPh sb="0" eb="3">
      <t>スミダク</t>
    </rPh>
    <phoneticPr fontId="6"/>
  </si>
  <si>
    <t>東向島X-X-X</t>
    <rPh sb="0" eb="3">
      <t>ヒガシムコウジマ</t>
    </rPh>
    <phoneticPr fontId="6"/>
  </si>
  <si>
    <t>台東区</t>
    <rPh sb="0" eb="3">
      <t>タイトウク</t>
    </rPh>
    <phoneticPr fontId="6"/>
  </si>
  <si>
    <t>浅草X-X-X</t>
    <rPh sb="0" eb="2">
      <t>アサクサ</t>
    </rPh>
    <phoneticPr fontId="6"/>
  </si>
  <si>
    <t>港区</t>
    <rPh sb="0" eb="2">
      <t>ミナトク</t>
    </rPh>
    <phoneticPr fontId="6"/>
  </si>
  <si>
    <t>海岸X-X-X</t>
    <rPh sb="0" eb="2">
      <t>カイガン</t>
    </rPh>
    <phoneticPr fontId="6"/>
  </si>
  <si>
    <t>渡部 沙保里</t>
    <rPh sb="0" eb="2">
      <t>ワタベ</t>
    </rPh>
    <rPh sb="3" eb="6">
      <t>サオリ</t>
    </rPh>
    <phoneticPr fontId="6"/>
  </si>
  <si>
    <t>京島X-X-X</t>
    <rPh sb="0" eb="2">
      <t>キョウジマ</t>
    </rPh>
    <phoneticPr fontId="6"/>
  </si>
  <si>
    <t>渋谷区</t>
    <rPh sb="0" eb="3">
      <t>シブヤク</t>
    </rPh>
    <phoneticPr fontId="6"/>
  </si>
  <si>
    <t>江戸川区</t>
    <rPh sb="0" eb="4">
      <t>エドガワク</t>
    </rPh>
    <phoneticPr fontId="6"/>
  </si>
  <si>
    <t>平井X-X-X</t>
    <rPh sb="0" eb="2">
      <t>ヒライ</t>
    </rPh>
    <phoneticPr fontId="6"/>
  </si>
  <si>
    <t>宇田川町X-X-X</t>
    <rPh sb="0" eb="4">
      <t>ウダガワチョウ</t>
    </rPh>
    <phoneticPr fontId="6"/>
  </si>
  <si>
    <t>東上野X-X-X</t>
    <rPh sb="0" eb="1">
      <t>ヒガシ</t>
    </rPh>
    <rPh sb="1" eb="3">
      <t>ウエノ</t>
    </rPh>
    <phoneticPr fontId="6"/>
  </si>
  <si>
    <t>※お買い上げ\10,000以上で10％OFFになります。</t>
    <rPh sb="2" eb="3">
      <t>カ</t>
    </rPh>
    <rPh sb="4" eb="5">
      <t>ア</t>
    </rPh>
    <rPh sb="13" eb="15">
      <t>イジョウ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</si>
</sst>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#,###,"/>
    <numFmt numFmtId="178" formatCode="m&quot;月&quot;d&quot;日&quot;;@"/>
    <numFmt numFmtId="179" formatCode="0&quot;件&quot;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ck">
        <color theme="8"/>
      </left>
      <right style="thin">
        <color theme="8"/>
      </right>
      <top style="thick">
        <color theme="8"/>
      </top>
      <bottom style="thin">
        <color theme="8"/>
      </bottom>
      <diagonal/>
    </border>
    <border>
      <left style="thick">
        <color theme="8"/>
      </left>
      <right/>
      <top style="thin">
        <color theme="8"/>
      </top>
      <bottom style="thick">
        <color theme="8"/>
      </bottom>
      <diagonal/>
    </border>
    <border>
      <left style="thin">
        <color theme="8"/>
      </left>
      <right style="thin">
        <color theme="8"/>
      </right>
      <top style="thick">
        <color theme="8"/>
      </top>
      <bottom style="thin">
        <color theme="8"/>
      </bottom>
      <diagonal/>
    </border>
    <border>
      <left style="thin">
        <color theme="8"/>
      </left>
      <right style="thick">
        <color theme="8"/>
      </right>
      <top style="thick">
        <color theme="8"/>
      </top>
      <bottom style="thin">
        <color theme="8"/>
      </bottom>
      <diagonal/>
    </border>
    <border>
      <left style="thick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ck">
        <color theme="8"/>
      </right>
      <top style="thin">
        <color theme="8"/>
      </top>
      <bottom style="thin">
        <color theme="8"/>
      </bottom>
      <diagonal/>
    </border>
    <border>
      <left style="thick">
        <color theme="8"/>
      </left>
      <right style="thin">
        <color theme="8"/>
      </right>
      <top style="thin">
        <color theme="8"/>
      </top>
      <bottom style="thick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ck">
        <color theme="8"/>
      </bottom>
      <diagonal/>
    </border>
    <border>
      <left style="thick">
        <color theme="8"/>
      </left>
      <right/>
      <top style="thin">
        <color theme="8"/>
      </top>
      <bottom style="thin">
        <color theme="8"/>
      </bottom>
      <diagonal/>
    </border>
    <border>
      <left style="thin">
        <color theme="8"/>
      </left>
      <right style="thick">
        <color theme="8"/>
      </right>
      <top style="thin">
        <color theme="8"/>
      </top>
      <bottom style="thick">
        <color theme="8"/>
      </bottom>
      <diagonal/>
    </border>
    <border>
      <left style="medium">
        <color theme="5" tint="-0.24994659260841701"/>
      </left>
      <right/>
      <top style="medium">
        <color theme="5" tint="-0.24994659260841701"/>
      </top>
      <bottom style="medium">
        <color theme="5" tint="-0.24994659260841701"/>
      </bottom>
      <diagonal/>
    </border>
    <border>
      <left/>
      <right style="medium">
        <color theme="5" tint="-0.24994659260841701"/>
      </right>
      <top style="medium">
        <color theme="5" tint="-0.24994659260841701"/>
      </top>
      <bottom style="medium">
        <color theme="5" tint="-0.24994659260841701"/>
      </bottom>
      <diagonal/>
    </border>
    <border>
      <left style="thick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8" fillId="3" borderId="1" xfId="0" applyFont="1" applyFill="1" applyBorder="1" applyAlignment="1">
      <alignment horizontal="center" vertical="center"/>
    </xf>
    <xf numFmtId="176" fontId="0" fillId="0" borderId="1" xfId="2" applyNumberFormat="1" applyFont="1" applyBorder="1">
      <alignment vertical="center"/>
    </xf>
    <xf numFmtId="0" fontId="0" fillId="4" borderId="1" xfId="0" applyFill="1" applyBorder="1" applyAlignment="1">
      <alignment horizontal="left" vertical="center" indent="1"/>
    </xf>
    <xf numFmtId="0" fontId="8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77" fontId="0" fillId="0" borderId="1" xfId="1" applyNumberFormat="1" applyFont="1" applyBorder="1">
      <alignment vertical="center"/>
    </xf>
    <xf numFmtId="0" fontId="7" fillId="5" borderId="1" xfId="0" applyFont="1" applyFill="1" applyBorder="1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38" fontId="0" fillId="0" borderId="16" xfId="1" applyFont="1" applyBorder="1">
      <alignment vertical="center"/>
    </xf>
    <xf numFmtId="178" fontId="0" fillId="0" borderId="1" xfId="0" applyNumberFormat="1" applyBorder="1">
      <alignment vertical="center"/>
    </xf>
    <xf numFmtId="38" fontId="0" fillId="0" borderId="14" xfId="1" applyFont="1" applyBorder="1">
      <alignment vertical="center"/>
    </xf>
    <xf numFmtId="0" fontId="0" fillId="6" borderId="15" xfId="0" applyFill="1" applyBorder="1" applyAlignment="1">
      <alignment horizontal="distributed" vertical="center" indent="1"/>
    </xf>
    <xf numFmtId="0" fontId="0" fillId="6" borderId="7" xfId="0" applyFill="1" applyBorder="1" applyAlignment="1">
      <alignment horizontal="distributed" vertical="center" indent="1"/>
    </xf>
    <xf numFmtId="0" fontId="9" fillId="0" borderId="0" xfId="0" applyFont="1">
      <alignment vertical="center"/>
    </xf>
    <xf numFmtId="0" fontId="0" fillId="6" borderId="15" xfId="0" applyFill="1" applyBorder="1" applyAlignment="1">
      <alignment horizontal="center" vertical="center"/>
    </xf>
    <xf numFmtId="0" fontId="0" fillId="2" borderId="17" xfId="0" applyFill="1" applyBorder="1" applyAlignment="1">
      <alignment horizontal="right" vertical="center"/>
    </xf>
    <xf numFmtId="179" fontId="0" fillId="0" borderId="18" xfId="0" applyNumberFormat="1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38" fontId="0" fillId="0" borderId="20" xfId="1" applyFont="1" applyBorder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9" fontId="0" fillId="0" borderId="12" xfId="2" applyFont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2FC88-45B8-4B29-BAF0-E6AAD0F16D2B}">
  <dimension ref="A1:G20"/>
  <sheetViews>
    <sheetView tabSelected="1" workbookViewId="0"/>
  </sheetViews>
  <sheetFormatPr defaultRowHeight="18.75" x14ac:dyDescent="0.4"/>
  <cols>
    <col min="1" max="1" width="2.625" customWidth="1"/>
    <col min="3" max="3" width="15.5" customWidth="1"/>
    <col min="4" max="4" width="15.625" bestFit="1" customWidth="1"/>
    <col min="6" max="6" width="17.125" bestFit="1" customWidth="1"/>
  </cols>
  <sheetData>
    <row r="1" spans="1:7" ht="24" x14ac:dyDescent="0.4">
      <c r="A1" s="1"/>
      <c r="B1" s="1" t="s">
        <v>0</v>
      </c>
    </row>
    <row r="3" spans="1:7" x14ac:dyDescent="0.4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</row>
    <row r="4" spans="1:7" x14ac:dyDescent="0.4">
      <c r="B4" s="2">
        <v>1001</v>
      </c>
      <c r="C4" s="2" t="s">
        <v>7</v>
      </c>
      <c r="D4" s="2" t="str">
        <f>PHONETIC(C4)</f>
        <v>フルヤ トシオ</v>
      </c>
      <c r="E4" s="2" t="s">
        <v>8</v>
      </c>
      <c r="F4" s="2" t="s">
        <v>9</v>
      </c>
      <c r="G4" s="2" t="s">
        <v>10</v>
      </c>
    </row>
    <row r="5" spans="1:7" x14ac:dyDescent="0.4">
      <c r="B5" s="2">
        <v>1002</v>
      </c>
      <c r="C5" s="2" t="s">
        <v>11</v>
      </c>
      <c r="D5" s="2" t="str">
        <f t="shared" ref="D5:D14" si="0">PHONETIC(C5)</f>
        <v>オクダ ミワ</v>
      </c>
      <c r="E5" s="2" t="s">
        <v>12</v>
      </c>
      <c r="F5" s="2" t="s">
        <v>13</v>
      </c>
      <c r="G5" s="2" t="s">
        <v>14</v>
      </c>
    </row>
    <row r="6" spans="1:7" x14ac:dyDescent="0.4">
      <c r="B6" s="2">
        <v>1003</v>
      </c>
      <c r="C6" s="2" t="s">
        <v>15</v>
      </c>
      <c r="D6" s="2" t="str">
        <f t="shared" si="0"/>
        <v>クリハラ サトミ</v>
      </c>
      <c r="E6" s="2" t="s">
        <v>16</v>
      </c>
      <c r="F6" s="2" t="s">
        <v>17</v>
      </c>
      <c r="G6" s="2" t="s">
        <v>10</v>
      </c>
    </row>
    <row r="7" spans="1:7" x14ac:dyDescent="0.4">
      <c r="B7" s="2">
        <v>1004</v>
      </c>
      <c r="C7" s="2" t="s">
        <v>18</v>
      </c>
      <c r="D7" s="2" t="str">
        <f t="shared" si="0"/>
        <v>キダ キョウコ</v>
      </c>
      <c r="E7" s="2" t="s">
        <v>19</v>
      </c>
      <c r="F7" s="2" t="s">
        <v>20</v>
      </c>
      <c r="G7" s="2" t="s">
        <v>21</v>
      </c>
    </row>
    <row r="8" spans="1:7" x14ac:dyDescent="0.4">
      <c r="B8" s="2">
        <v>1005</v>
      </c>
      <c r="C8" s="2" t="s">
        <v>22</v>
      </c>
      <c r="D8" s="2" t="str">
        <f t="shared" si="0"/>
        <v>アイダ ヨウコ</v>
      </c>
      <c r="E8" s="2" t="s">
        <v>19</v>
      </c>
      <c r="F8" s="2" t="s">
        <v>23</v>
      </c>
      <c r="G8" s="2" t="s">
        <v>24</v>
      </c>
    </row>
    <row r="9" spans="1:7" x14ac:dyDescent="0.4">
      <c r="B9" s="2">
        <v>1006</v>
      </c>
      <c r="C9" s="2" t="s">
        <v>25</v>
      </c>
      <c r="D9" s="2" t="str">
        <f t="shared" si="0"/>
        <v>サトウ ユミ</v>
      </c>
      <c r="E9" s="2" t="s">
        <v>16</v>
      </c>
      <c r="F9" s="2" t="s">
        <v>26</v>
      </c>
      <c r="G9" s="2" t="s">
        <v>14</v>
      </c>
    </row>
    <row r="10" spans="1:7" x14ac:dyDescent="0.4">
      <c r="B10" s="2">
        <v>1007</v>
      </c>
      <c r="C10" s="2" t="s">
        <v>27</v>
      </c>
      <c r="D10" s="2" t="str">
        <f t="shared" si="0"/>
        <v>タナカ チハル</v>
      </c>
      <c r="E10" s="2" t="s">
        <v>28</v>
      </c>
      <c r="F10" s="2" t="s">
        <v>29</v>
      </c>
      <c r="G10" s="2" t="s">
        <v>14</v>
      </c>
    </row>
    <row r="11" spans="1:7" x14ac:dyDescent="0.4">
      <c r="B11" s="2">
        <v>1008</v>
      </c>
      <c r="C11" s="2" t="s">
        <v>30</v>
      </c>
      <c r="D11" s="2" t="str">
        <f t="shared" si="0"/>
        <v>オオシタ スミコ</v>
      </c>
      <c r="E11" s="2" t="s">
        <v>19</v>
      </c>
      <c r="F11" s="2" t="s">
        <v>31</v>
      </c>
      <c r="G11" s="2" t="s">
        <v>10</v>
      </c>
    </row>
    <row r="12" spans="1:7" x14ac:dyDescent="0.4">
      <c r="B12" s="2">
        <v>1009</v>
      </c>
      <c r="C12" s="2" t="s">
        <v>32</v>
      </c>
      <c r="D12" s="2" t="str">
        <f t="shared" si="0"/>
        <v>クリタ ケイコ</v>
      </c>
      <c r="E12" s="2" t="s">
        <v>16</v>
      </c>
      <c r="F12" s="2" t="s">
        <v>33</v>
      </c>
      <c r="G12" s="2" t="s">
        <v>14</v>
      </c>
    </row>
    <row r="13" spans="1:7" x14ac:dyDescent="0.4">
      <c r="B13" s="2">
        <v>1010</v>
      </c>
      <c r="C13" s="2" t="s">
        <v>34</v>
      </c>
      <c r="D13" s="2" t="str">
        <f t="shared" si="0"/>
        <v>イシイ ケンイチ</v>
      </c>
      <c r="E13" s="2" t="s">
        <v>28</v>
      </c>
      <c r="F13" s="2" t="s">
        <v>35</v>
      </c>
      <c r="G13" s="2" t="s">
        <v>14</v>
      </c>
    </row>
    <row r="14" spans="1:7" x14ac:dyDescent="0.4">
      <c r="B14" s="2">
        <v>1011</v>
      </c>
      <c r="C14" s="2" t="s">
        <v>111</v>
      </c>
      <c r="D14" s="2" t="str">
        <f t="shared" si="0"/>
        <v>サトウ アカリ</v>
      </c>
      <c r="E14" s="2" t="s">
        <v>117</v>
      </c>
      <c r="F14" s="2" t="s">
        <v>118</v>
      </c>
      <c r="G14" s="2" t="s">
        <v>10</v>
      </c>
    </row>
    <row r="15" spans="1:7" x14ac:dyDescent="0.4">
      <c r="B15" s="2">
        <v>1012</v>
      </c>
      <c r="C15" s="2" t="s">
        <v>112</v>
      </c>
      <c r="D15" s="2" t="str">
        <f t="shared" ref="D15:D20" si="1">PHONETIC(C15)</f>
        <v>ウノ ハジメ</v>
      </c>
      <c r="E15" s="2" t="s">
        <v>119</v>
      </c>
      <c r="F15" s="2" t="s">
        <v>120</v>
      </c>
      <c r="G15" s="2" t="s">
        <v>14</v>
      </c>
    </row>
    <row r="16" spans="1:7" x14ac:dyDescent="0.4">
      <c r="B16" s="2">
        <v>1013</v>
      </c>
      <c r="C16" s="2" t="s">
        <v>113</v>
      </c>
      <c r="D16" s="2" t="str">
        <f t="shared" si="1"/>
        <v>カザマ イッペイ</v>
      </c>
      <c r="E16" s="2" t="s">
        <v>117</v>
      </c>
      <c r="F16" s="2" t="s">
        <v>124</v>
      </c>
      <c r="G16" s="2" t="s">
        <v>10</v>
      </c>
    </row>
    <row r="17" spans="2:7" x14ac:dyDescent="0.4">
      <c r="B17" s="2">
        <v>1014</v>
      </c>
      <c r="C17" s="2" t="s">
        <v>114</v>
      </c>
      <c r="D17" s="2" t="str">
        <f t="shared" si="1"/>
        <v>ナカヤマ ミドリ</v>
      </c>
      <c r="E17" s="2" t="s">
        <v>125</v>
      </c>
      <c r="F17" s="2" t="s">
        <v>128</v>
      </c>
      <c r="G17" s="2" t="s">
        <v>21</v>
      </c>
    </row>
    <row r="18" spans="2:7" x14ac:dyDescent="0.4">
      <c r="B18" s="2">
        <v>1015</v>
      </c>
      <c r="C18" s="2" t="s">
        <v>115</v>
      </c>
      <c r="D18" s="2" t="str">
        <f t="shared" si="1"/>
        <v>ハラダ コウキ</v>
      </c>
      <c r="E18" s="2" t="s">
        <v>119</v>
      </c>
      <c r="F18" s="2" t="s">
        <v>129</v>
      </c>
      <c r="G18" s="2" t="s">
        <v>14</v>
      </c>
    </row>
    <row r="19" spans="2:7" x14ac:dyDescent="0.4">
      <c r="B19" s="2">
        <v>1016</v>
      </c>
      <c r="C19" s="2" t="s">
        <v>123</v>
      </c>
      <c r="D19" s="2" t="str">
        <f t="shared" si="1"/>
        <v>ワタベ サオリ</v>
      </c>
      <c r="E19" s="2" t="s">
        <v>126</v>
      </c>
      <c r="F19" s="2" t="s">
        <v>127</v>
      </c>
      <c r="G19" s="2" t="s">
        <v>10</v>
      </c>
    </row>
    <row r="20" spans="2:7" x14ac:dyDescent="0.4">
      <c r="B20" s="2">
        <v>1017</v>
      </c>
      <c r="C20" s="2" t="s">
        <v>116</v>
      </c>
      <c r="D20" s="2" t="str">
        <f t="shared" si="1"/>
        <v>トミナガ メグミ</v>
      </c>
      <c r="E20" s="2" t="s">
        <v>121</v>
      </c>
      <c r="F20" s="2" t="s">
        <v>122</v>
      </c>
      <c r="G20" s="2" t="s">
        <v>21</v>
      </c>
    </row>
  </sheetData>
  <phoneticPr fontId="6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7DE5B-5B1E-4443-8EBB-B9720DA35842}">
  <dimension ref="A1:K12"/>
  <sheetViews>
    <sheetView workbookViewId="0"/>
  </sheetViews>
  <sheetFormatPr defaultRowHeight="18.75" x14ac:dyDescent="0.4"/>
  <cols>
    <col min="1" max="1" width="2.625" customWidth="1"/>
    <col min="2" max="2" width="10.25" bestFit="1" customWidth="1"/>
    <col min="4" max="4" width="17.25" bestFit="1" customWidth="1"/>
    <col min="7" max="7" width="12.125" bestFit="1" customWidth="1"/>
    <col min="8" max="8" width="4.625" customWidth="1"/>
    <col min="10" max="10" width="17.25" bestFit="1" customWidth="1"/>
  </cols>
  <sheetData>
    <row r="1" spans="1:11" ht="24" x14ac:dyDescent="0.4">
      <c r="A1" s="1"/>
      <c r="B1" s="1" t="s">
        <v>36</v>
      </c>
    </row>
    <row r="2" spans="1:11" x14ac:dyDescent="0.4">
      <c r="I2" t="s">
        <v>37</v>
      </c>
    </row>
    <row r="3" spans="1:11" x14ac:dyDescent="0.4">
      <c r="B3" s="3" t="s">
        <v>38</v>
      </c>
      <c r="C3" s="3" t="s">
        <v>39</v>
      </c>
      <c r="D3" s="3" t="s">
        <v>40</v>
      </c>
      <c r="E3" s="3" t="s">
        <v>41</v>
      </c>
      <c r="F3" s="3" t="s">
        <v>42</v>
      </c>
      <c r="G3" s="3" t="s">
        <v>43</v>
      </c>
      <c r="I3" s="3" t="s">
        <v>39</v>
      </c>
      <c r="J3" s="3" t="s">
        <v>40</v>
      </c>
      <c r="K3" s="3" t="s">
        <v>41</v>
      </c>
    </row>
    <row r="4" spans="1:11" x14ac:dyDescent="0.4">
      <c r="B4" s="24">
        <v>43924</v>
      </c>
      <c r="C4" s="2" t="s">
        <v>44</v>
      </c>
      <c r="D4" s="2" t="str">
        <f>IF($C4="","",VLOOKUP($C4,$I$4:$K$11,2,FALSE))</f>
        <v>キリマンジャロ</v>
      </c>
      <c r="E4" s="4">
        <f>IF($C4="","",VLOOKUP($C4,$I$4:$K$11,3,FALSE))</f>
        <v>1300</v>
      </c>
      <c r="F4" s="2">
        <v>30</v>
      </c>
      <c r="G4" s="4">
        <f>IF(ISERROR(D4),"商品No.確認",E4*F4)</f>
        <v>39000</v>
      </c>
      <c r="I4" s="2" t="s">
        <v>46</v>
      </c>
      <c r="J4" s="2" t="s">
        <v>47</v>
      </c>
      <c r="K4" s="4">
        <v>1200</v>
      </c>
    </row>
    <row r="5" spans="1:11" x14ac:dyDescent="0.4">
      <c r="B5" s="24">
        <v>43927</v>
      </c>
      <c r="C5" s="2" t="s">
        <v>48</v>
      </c>
      <c r="D5" s="2" t="str">
        <f t="shared" ref="D5:D12" si="0">IF($C5="","",VLOOKUP($C5,$I$4:$K$11,2,FALSE))</f>
        <v>アップルティー</v>
      </c>
      <c r="E5" s="4">
        <f t="shared" ref="E5:E12" si="1">IF($C5="","",VLOOKUP($C5,$I$4:$K$11,3,FALSE))</f>
        <v>1500</v>
      </c>
      <c r="F5" s="2">
        <v>35</v>
      </c>
      <c r="G5" s="4">
        <f t="shared" ref="G5:G12" si="2">IF(ISERROR(D5),"商品No.確認",E5*F5)</f>
        <v>52500</v>
      </c>
      <c r="I5" s="2" t="s">
        <v>50</v>
      </c>
      <c r="J5" s="2" t="s">
        <v>51</v>
      </c>
      <c r="K5" s="4">
        <v>1000</v>
      </c>
    </row>
    <row r="6" spans="1:11" x14ac:dyDescent="0.4">
      <c r="B6" s="24">
        <v>43929</v>
      </c>
      <c r="C6" s="2" t="s">
        <v>52</v>
      </c>
      <c r="D6" s="2" t="str">
        <f t="shared" si="0"/>
        <v>炭焼コーヒー</v>
      </c>
      <c r="E6" s="4">
        <f t="shared" si="1"/>
        <v>1500</v>
      </c>
      <c r="F6" s="2">
        <v>40</v>
      </c>
      <c r="G6" s="4">
        <f t="shared" si="2"/>
        <v>60000</v>
      </c>
      <c r="I6" s="2" t="s">
        <v>52</v>
      </c>
      <c r="J6" s="2" t="s">
        <v>53</v>
      </c>
      <c r="K6" s="4">
        <v>1500</v>
      </c>
    </row>
    <row r="7" spans="1:11" x14ac:dyDescent="0.4">
      <c r="B7" s="24">
        <v>43930</v>
      </c>
      <c r="C7" s="2" t="s">
        <v>54</v>
      </c>
      <c r="D7" s="2" t="str">
        <f t="shared" si="0"/>
        <v>ハーブティー</v>
      </c>
      <c r="E7" s="4">
        <f t="shared" si="1"/>
        <v>1200</v>
      </c>
      <c r="F7" s="2">
        <v>10</v>
      </c>
      <c r="G7" s="4">
        <f t="shared" si="2"/>
        <v>12000</v>
      </c>
      <c r="I7" s="2" t="s">
        <v>44</v>
      </c>
      <c r="J7" s="2" t="s">
        <v>45</v>
      </c>
      <c r="K7" s="4">
        <v>1300</v>
      </c>
    </row>
    <row r="8" spans="1:11" x14ac:dyDescent="0.4">
      <c r="B8" s="24">
        <v>43934</v>
      </c>
      <c r="C8" s="2" t="s">
        <v>56</v>
      </c>
      <c r="D8" s="2" t="str">
        <f t="shared" si="0"/>
        <v>ダージリンティー</v>
      </c>
      <c r="E8" s="4">
        <f t="shared" si="1"/>
        <v>1000</v>
      </c>
      <c r="F8" s="2">
        <v>20</v>
      </c>
      <c r="G8" s="4">
        <f t="shared" si="2"/>
        <v>20000</v>
      </c>
      <c r="I8" s="2" t="s">
        <v>58</v>
      </c>
      <c r="J8" s="2" t="s">
        <v>59</v>
      </c>
      <c r="K8" s="4">
        <v>1200</v>
      </c>
    </row>
    <row r="9" spans="1:11" x14ac:dyDescent="0.4">
      <c r="B9" s="24">
        <v>43934</v>
      </c>
      <c r="C9" s="2" t="s">
        <v>50</v>
      </c>
      <c r="D9" s="2" t="str">
        <f t="shared" si="0"/>
        <v>ブレンドコーヒー</v>
      </c>
      <c r="E9" s="4">
        <f t="shared" si="1"/>
        <v>1000</v>
      </c>
      <c r="F9" s="2">
        <v>25</v>
      </c>
      <c r="G9" s="4">
        <f t="shared" si="2"/>
        <v>25000</v>
      </c>
      <c r="I9" s="2" t="s">
        <v>56</v>
      </c>
      <c r="J9" s="2" t="s">
        <v>57</v>
      </c>
      <c r="K9" s="4">
        <v>1000</v>
      </c>
    </row>
    <row r="10" spans="1:11" x14ac:dyDescent="0.4">
      <c r="B10" s="24">
        <v>43935</v>
      </c>
      <c r="C10" s="2" t="s">
        <v>60</v>
      </c>
      <c r="D10" s="2" t="e">
        <f>IF($C10="","",VLOOKUP($C10,$I$4:$K$11,2,FALSE))</f>
        <v>#N/A</v>
      </c>
      <c r="E10" s="4" t="e">
        <f t="shared" si="1"/>
        <v>#N/A</v>
      </c>
      <c r="F10" s="2">
        <v>30</v>
      </c>
      <c r="G10" s="4" t="str">
        <f>IF(ISERROR(D10),"商品No.確認",E10*F10)</f>
        <v>商品No.確認</v>
      </c>
      <c r="I10" s="2" t="s">
        <v>48</v>
      </c>
      <c r="J10" s="2" t="s">
        <v>49</v>
      </c>
      <c r="K10" s="4">
        <v>1500</v>
      </c>
    </row>
    <row r="11" spans="1:11" x14ac:dyDescent="0.4">
      <c r="B11" s="24">
        <v>43937</v>
      </c>
      <c r="C11" s="2" t="s">
        <v>48</v>
      </c>
      <c r="D11" s="2" t="str">
        <f t="shared" si="0"/>
        <v>アップルティー</v>
      </c>
      <c r="E11" s="4">
        <f t="shared" si="1"/>
        <v>1500</v>
      </c>
      <c r="F11" s="2">
        <v>20</v>
      </c>
      <c r="G11" s="4">
        <f t="shared" si="2"/>
        <v>30000</v>
      </c>
      <c r="I11" s="2" t="s">
        <v>54</v>
      </c>
      <c r="J11" s="2" t="s">
        <v>55</v>
      </c>
      <c r="K11" s="4">
        <v>1200</v>
      </c>
    </row>
    <row r="12" spans="1:11" x14ac:dyDescent="0.4">
      <c r="B12" s="24">
        <v>43938</v>
      </c>
      <c r="C12" s="2" t="s">
        <v>56</v>
      </c>
      <c r="D12" s="2" t="str">
        <f t="shared" si="0"/>
        <v>ダージリンティー</v>
      </c>
      <c r="E12" s="4">
        <f t="shared" si="1"/>
        <v>1000</v>
      </c>
      <c r="F12" s="2">
        <v>30</v>
      </c>
      <c r="G12" s="4">
        <f t="shared" si="2"/>
        <v>30000</v>
      </c>
    </row>
  </sheetData>
  <phoneticPr fontId="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4E4EF-43EA-491A-A3D2-CCD829CF1D0B}">
  <dimension ref="A1:E13"/>
  <sheetViews>
    <sheetView workbookViewId="0"/>
  </sheetViews>
  <sheetFormatPr defaultRowHeight="18.75" x14ac:dyDescent="0.4"/>
  <cols>
    <col min="1" max="1" width="2.625" customWidth="1"/>
    <col min="2" max="2" width="16.625" customWidth="1"/>
    <col min="3" max="4" width="14.625" customWidth="1"/>
    <col min="5" max="5" width="12.75" bestFit="1" customWidth="1"/>
  </cols>
  <sheetData>
    <row r="1" spans="1:5" ht="24" x14ac:dyDescent="0.4">
      <c r="A1" s="1"/>
      <c r="B1" s="1" t="s">
        <v>75</v>
      </c>
    </row>
    <row r="2" spans="1:5" x14ac:dyDescent="0.4">
      <c r="E2" s="10" t="s">
        <v>76</v>
      </c>
    </row>
    <row r="3" spans="1:5" x14ac:dyDescent="0.4">
      <c r="B3" s="9"/>
      <c r="C3" s="6" t="s">
        <v>77</v>
      </c>
      <c r="D3" s="6" t="s">
        <v>78</v>
      </c>
      <c r="E3" s="6" t="s">
        <v>79</v>
      </c>
    </row>
    <row r="4" spans="1:5" x14ac:dyDescent="0.4">
      <c r="B4" s="8" t="s">
        <v>80</v>
      </c>
      <c r="C4" s="11">
        <v>11500000</v>
      </c>
      <c r="D4" s="11">
        <v>12210000</v>
      </c>
      <c r="E4" s="7">
        <f>IF(ISBLANK(D4),"実績確定前",D4/C4)</f>
        <v>1.0617391304347825</v>
      </c>
    </row>
    <row r="5" spans="1:5" x14ac:dyDescent="0.4">
      <c r="B5" s="8" t="s">
        <v>81</v>
      </c>
      <c r="C5" s="11">
        <v>11500000</v>
      </c>
      <c r="D5" s="11">
        <v>10240000</v>
      </c>
      <c r="E5" s="7">
        <f t="shared" ref="E5:E13" si="0">IF(ISBLANK(D5),"実績確定前",D5/C5)</f>
        <v>0.89043478260869569</v>
      </c>
    </row>
    <row r="6" spans="1:5" x14ac:dyDescent="0.4">
      <c r="B6" s="8" t="s">
        <v>82</v>
      </c>
      <c r="C6" s="11">
        <v>10000000</v>
      </c>
      <c r="D6" s="11">
        <v>10100000</v>
      </c>
      <c r="E6" s="7">
        <f t="shared" si="0"/>
        <v>1.01</v>
      </c>
    </row>
    <row r="7" spans="1:5" x14ac:dyDescent="0.4">
      <c r="B7" s="8" t="s">
        <v>83</v>
      </c>
      <c r="C7" s="11">
        <v>37000000</v>
      </c>
      <c r="D7" s="11">
        <v>34380000</v>
      </c>
      <c r="E7" s="7">
        <f t="shared" si="0"/>
        <v>0.92918918918918914</v>
      </c>
    </row>
    <row r="8" spans="1:5" x14ac:dyDescent="0.4">
      <c r="B8" s="8" t="s">
        <v>84</v>
      </c>
      <c r="C8" s="11">
        <v>27000000</v>
      </c>
      <c r="D8" s="11">
        <v>26654000</v>
      </c>
      <c r="E8" s="7">
        <f t="shared" si="0"/>
        <v>0.98718518518518517</v>
      </c>
    </row>
    <row r="9" spans="1:5" x14ac:dyDescent="0.4">
      <c r="B9" s="8" t="s">
        <v>85</v>
      </c>
      <c r="C9" s="11">
        <v>32000000</v>
      </c>
      <c r="D9" s="11">
        <v>28954000</v>
      </c>
      <c r="E9" s="7">
        <f t="shared" si="0"/>
        <v>0.90481250000000002</v>
      </c>
    </row>
    <row r="10" spans="1:5" x14ac:dyDescent="0.4">
      <c r="B10" s="8" t="s">
        <v>86</v>
      </c>
      <c r="C10" s="11">
        <v>17500000</v>
      </c>
      <c r="D10" s="11"/>
      <c r="E10" s="7" t="str">
        <f t="shared" si="0"/>
        <v>実績確定前</v>
      </c>
    </row>
    <row r="11" spans="1:5" x14ac:dyDescent="0.4">
      <c r="B11" s="8" t="s">
        <v>87</v>
      </c>
      <c r="C11" s="11">
        <v>11000000</v>
      </c>
      <c r="D11" s="11">
        <v>11060000</v>
      </c>
      <c r="E11" s="7">
        <f t="shared" si="0"/>
        <v>1.0054545454545454</v>
      </c>
    </row>
    <row r="12" spans="1:5" x14ac:dyDescent="0.4">
      <c r="B12" s="8" t="s">
        <v>88</v>
      </c>
      <c r="C12" s="11">
        <v>18500000</v>
      </c>
      <c r="D12" s="11">
        <v>20258000</v>
      </c>
      <c r="E12" s="7">
        <f t="shared" si="0"/>
        <v>1.095027027027027</v>
      </c>
    </row>
    <row r="13" spans="1:5" x14ac:dyDescent="0.4">
      <c r="B13" s="6" t="s">
        <v>43</v>
      </c>
      <c r="C13" s="11">
        <f>SUM(C4:C12)</f>
        <v>176000000</v>
      </c>
      <c r="D13" s="11">
        <f>SUM(D4:D12)</f>
        <v>153856000</v>
      </c>
      <c r="E13" s="7">
        <f t="shared" si="0"/>
        <v>0.87418181818181817</v>
      </c>
    </row>
  </sheetData>
  <phoneticPr fontId="6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CF461-8A0D-412B-A2D9-D49FD7160755}">
  <dimension ref="B1:F18"/>
  <sheetViews>
    <sheetView workbookViewId="0"/>
  </sheetViews>
  <sheetFormatPr defaultRowHeight="18.75" x14ac:dyDescent="0.4"/>
  <cols>
    <col min="1" max="1" width="2.625" customWidth="1"/>
    <col min="2" max="2" width="4.625" customWidth="1"/>
    <col min="3" max="3" width="30.625" customWidth="1"/>
    <col min="4" max="4" width="13.25" bestFit="1" customWidth="1"/>
    <col min="5" max="5" width="10.625" customWidth="1"/>
    <col min="6" max="6" width="12.625" customWidth="1"/>
  </cols>
  <sheetData>
    <row r="1" spans="2:6" x14ac:dyDescent="0.4">
      <c r="E1" s="5" t="s">
        <v>91</v>
      </c>
      <c r="F1" s="13">
        <v>43924</v>
      </c>
    </row>
    <row r="2" spans="2:6" ht="24" x14ac:dyDescent="0.4">
      <c r="B2" s="37" t="s">
        <v>92</v>
      </c>
      <c r="C2" s="38"/>
      <c r="D2" s="38"/>
      <c r="E2" s="38"/>
      <c r="F2" s="39"/>
    </row>
    <row r="4" spans="2:6" x14ac:dyDescent="0.4">
      <c r="F4" s="5" t="s">
        <v>93</v>
      </c>
    </row>
    <row r="5" spans="2:6" x14ac:dyDescent="0.4">
      <c r="B5" s="28" t="s">
        <v>94</v>
      </c>
      <c r="F5" s="5" t="s">
        <v>95</v>
      </c>
    </row>
    <row r="6" spans="2:6" x14ac:dyDescent="0.4">
      <c r="F6" s="5" t="s">
        <v>96</v>
      </c>
    </row>
    <row r="7" spans="2:6" x14ac:dyDescent="0.4">
      <c r="B7" t="s">
        <v>97</v>
      </c>
      <c r="F7" s="5" t="s">
        <v>98</v>
      </c>
    </row>
    <row r="8" spans="2:6" ht="19.5" thickBot="1" x14ac:dyDescent="0.45">
      <c r="B8" t="s">
        <v>99</v>
      </c>
    </row>
    <row r="9" spans="2:6" ht="19.5" thickTop="1" x14ac:dyDescent="0.4">
      <c r="B9" s="14" t="s">
        <v>100</v>
      </c>
      <c r="C9" s="15" t="s">
        <v>101</v>
      </c>
      <c r="D9" s="15" t="s">
        <v>102</v>
      </c>
      <c r="E9" s="15" t="s">
        <v>103</v>
      </c>
      <c r="F9" s="16" t="s">
        <v>104</v>
      </c>
    </row>
    <row r="10" spans="2:6" x14ac:dyDescent="0.4">
      <c r="B10" s="17">
        <v>1</v>
      </c>
      <c r="C10" s="18" t="s">
        <v>105</v>
      </c>
      <c r="D10" s="19">
        <v>3300</v>
      </c>
      <c r="E10" s="19">
        <v>1</v>
      </c>
      <c r="F10" s="20">
        <f>IF(D10="","",D10*E10)</f>
        <v>3300</v>
      </c>
    </row>
    <row r="11" spans="2:6" x14ac:dyDescent="0.4">
      <c r="B11" s="17">
        <v>2</v>
      </c>
      <c r="C11" s="18" t="s">
        <v>106</v>
      </c>
      <c r="D11" s="19">
        <v>880</v>
      </c>
      <c r="E11" s="19">
        <v>2</v>
      </c>
      <c r="F11" s="20">
        <f t="shared" ref="F11:F14" si="0">IF(D11="","",D11*E11)</f>
        <v>1760</v>
      </c>
    </row>
    <row r="12" spans="2:6" x14ac:dyDescent="0.4">
      <c r="B12" s="17">
        <v>3</v>
      </c>
      <c r="C12" s="18" t="s">
        <v>107</v>
      </c>
      <c r="D12" s="19">
        <v>880</v>
      </c>
      <c r="E12" s="19">
        <v>1</v>
      </c>
      <c r="F12" s="20">
        <f t="shared" si="0"/>
        <v>880</v>
      </c>
    </row>
    <row r="13" spans="2:6" x14ac:dyDescent="0.4">
      <c r="B13" s="32"/>
      <c r="C13" s="33"/>
      <c r="D13" s="34"/>
      <c r="E13" s="19"/>
      <c r="F13" s="20"/>
    </row>
    <row r="14" spans="2:6" ht="19.5" thickBot="1" x14ac:dyDescent="0.45">
      <c r="B14" s="21"/>
      <c r="C14" s="22"/>
      <c r="D14" s="25"/>
      <c r="E14" s="19"/>
      <c r="F14" s="20" t="str">
        <f t="shared" si="0"/>
        <v/>
      </c>
    </row>
    <row r="15" spans="2:6" ht="19.5" thickTop="1" x14ac:dyDescent="0.4">
      <c r="E15" s="29" t="s">
        <v>108</v>
      </c>
      <c r="F15" s="20">
        <f>SUM(F10:F14)</f>
        <v>5940</v>
      </c>
    </row>
    <row r="16" spans="2:6" x14ac:dyDescent="0.4">
      <c r="E16" s="26" t="s">
        <v>109</v>
      </c>
      <c r="F16" s="40" t="str">
        <f>IF(F15&gt;=10000,0.1,"対象外")</f>
        <v>対象外</v>
      </c>
    </row>
    <row r="17" spans="2:6" ht="19.5" thickBot="1" x14ac:dyDescent="0.45">
      <c r="B17" s="36" t="s">
        <v>130</v>
      </c>
      <c r="E17" s="27" t="s">
        <v>110</v>
      </c>
      <c r="F17" s="23">
        <f>IF(ISNUMBER(F16),F15-(F15*F16),F15)</f>
        <v>5940</v>
      </c>
    </row>
    <row r="18" spans="2:6" ht="19.5" thickTop="1" x14ac:dyDescent="0.4"/>
  </sheetData>
  <mergeCells count="1">
    <mergeCell ref="B2:F2"/>
  </mergeCells>
  <phoneticPr fontId="10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CA8A6-1344-4E4C-8F09-D914ECF548D8}">
  <dimension ref="A1:G16"/>
  <sheetViews>
    <sheetView workbookViewId="0"/>
  </sheetViews>
  <sheetFormatPr defaultRowHeight="18.75" x14ac:dyDescent="0.4"/>
  <cols>
    <col min="1" max="1" width="2.625" customWidth="1"/>
    <col min="3" max="3" width="17.25" bestFit="1" customWidth="1"/>
    <col min="5" max="5" width="9.125" bestFit="1" customWidth="1"/>
    <col min="6" max="6" width="9.5" bestFit="1" customWidth="1"/>
  </cols>
  <sheetData>
    <row r="1" spans="1:7" ht="24" x14ac:dyDescent="0.4">
      <c r="A1" s="1"/>
      <c r="B1" s="1" t="s">
        <v>61</v>
      </c>
    </row>
    <row r="2" spans="1:7" x14ac:dyDescent="0.4">
      <c r="B2" s="12" t="s">
        <v>1</v>
      </c>
      <c r="C2" s="12" t="s">
        <v>40</v>
      </c>
      <c r="D2" s="12" t="s">
        <v>42</v>
      </c>
      <c r="E2" s="12" t="s">
        <v>41</v>
      </c>
      <c r="F2" s="12" t="s">
        <v>62</v>
      </c>
      <c r="G2" s="12" t="s">
        <v>63</v>
      </c>
    </row>
    <row r="3" spans="1:7" x14ac:dyDescent="0.4">
      <c r="B3">
        <v>1</v>
      </c>
      <c r="C3" t="s">
        <v>64</v>
      </c>
      <c r="D3" s="35">
        <v>20</v>
      </c>
      <c r="E3" s="35">
        <v>8600</v>
      </c>
      <c r="F3" s="35">
        <f>IF(D3="","",D3*E3)</f>
        <v>172000</v>
      </c>
      <c r="G3" t="s">
        <v>65</v>
      </c>
    </row>
    <row r="4" spans="1:7" x14ac:dyDescent="0.4">
      <c r="B4" t="str">
        <f>IF(ISEVEN(ROW()-ROW($B$3)),$B$3+(ROW()-ROW($B$3))/2,"")</f>
        <v/>
      </c>
      <c r="D4" s="35"/>
      <c r="E4" s="35"/>
      <c r="F4" s="35" t="str">
        <f t="shared" ref="F4:F16" si="0">IF(D4="","",D4*E4)</f>
        <v/>
      </c>
    </row>
    <row r="5" spans="1:7" x14ac:dyDescent="0.4">
      <c r="B5">
        <f t="shared" ref="B5:B16" si="1">IF(ISEVEN(ROW()-ROW($B$3)),$B$3+(ROW()-ROW($B$3))/2,"")</f>
        <v>2</v>
      </c>
      <c r="C5" t="s">
        <v>66</v>
      </c>
      <c r="D5" s="35">
        <v>80</v>
      </c>
      <c r="E5" s="35">
        <v>13800</v>
      </c>
      <c r="F5" s="35">
        <f t="shared" si="0"/>
        <v>1104000</v>
      </c>
      <c r="G5" t="s">
        <v>67</v>
      </c>
    </row>
    <row r="6" spans="1:7" x14ac:dyDescent="0.4">
      <c r="B6" t="str">
        <f t="shared" si="1"/>
        <v/>
      </c>
      <c r="D6" s="35"/>
      <c r="E6" s="35"/>
      <c r="F6" s="35" t="str">
        <f t="shared" si="0"/>
        <v/>
      </c>
    </row>
    <row r="7" spans="1:7" x14ac:dyDescent="0.4">
      <c r="B7">
        <f t="shared" si="1"/>
        <v>3</v>
      </c>
      <c r="C7" t="s">
        <v>68</v>
      </c>
      <c r="D7" s="35">
        <v>180</v>
      </c>
      <c r="E7" s="35">
        <v>2800</v>
      </c>
      <c r="F7" s="35">
        <f t="shared" si="0"/>
        <v>504000</v>
      </c>
      <c r="G7" t="s">
        <v>65</v>
      </c>
    </row>
    <row r="8" spans="1:7" x14ac:dyDescent="0.4">
      <c r="B8" t="str">
        <f t="shared" si="1"/>
        <v/>
      </c>
      <c r="D8" s="35"/>
      <c r="E8" s="35"/>
      <c r="F8" s="35" t="str">
        <f t="shared" si="0"/>
        <v/>
      </c>
    </row>
    <row r="9" spans="1:7" x14ac:dyDescent="0.4">
      <c r="B9">
        <f t="shared" si="1"/>
        <v>4</v>
      </c>
      <c r="C9" t="s">
        <v>69</v>
      </c>
      <c r="D9" s="35">
        <v>150</v>
      </c>
      <c r="E9" s="35">
        <v>1800</v>
      </c>
      <c r="F9" s="35">
        <f t="shared" si="0"/>
        <v>270000</v>
      </c>
      <c r="G9" t="s">
        <v>70</v>
      </c>
    </row>
    <row r="10" spans="1:7" x14ac:dyDescent="0.4">
      <c r="B10" t="str">
        <f t="shared" si="1"/>
        <v/>
      </c>
      <c r="D10" s="35"/>
      <c r="E10" s="35"/>
      <c r="F10" s="35" t="str">
        <f t="shared" si="0"/>
        <v/>
      </c>
    </row>
    <row r="11" spans="1:7" x14ac:dyDescent="0.4">
      <c r="B11">
        <f t="shared" si="1"/>
        <v>5</v>
      </c>
      <c r="C11" t="s">
        <v>71</v>
      </c>
      <c r="D11" s="35">
        <v>50</v>
      </c>
      <c r="E11" s="35">
        <v>3200</v>
      </c>
      <c r="F11" s="35">
        <f t="shared" si="0"/>
        <v>160000</v>
      </c>
      <c r="G11" t="s">
        <v>72</v>
      </c>
    </row>
    <row r="12" spans="1:7" x14ac:dyDescent="0.4">
      <c r="B12" t="str">
        <f t="shared" si="1"/>
        <v/>
      </c>
      <c r="D12" s="35"/>
      <c r="E12" s="35"/>
      <c r="F12" s="35" t="str">
        <f t="shared" si="0"/>
        <v/>
      </c>
    </row>
    <row r="13" spans="1:7" x14ac:dyDescent="0.4">
      <c r="B13">
        <f t="shared" si="1"/>
        <v>6</v>
      </c>
      <c r="C13" t="s">
        <v>73</v>
      </c>
      <c r="D13" s="35">
        <v>15</v>
      </c>
      <c r="E13" s="35">
        <v>3200</v>
      </c>
      <c r="F13" s="35">
        <f t="shared" si="0"/>
        <v>48000</v>
      </c>
      <c r="G13" t="s">
        <v>67</v>
      </c>
    </row>
    <row r="14" spans="1:7" x14ac:dyDescent="0.4">
      <c r="B14" t="str">
        <f t="shared" si="1"/>
        <v/>
      </c>
      <c r="D14" s="35"/>
      <c r="E14" s="35"/>
      <c r="F14" s="35" t="str">
        <f t="shared" si="0"/>
        <v/>
      </c>
    </row>
    <row r="15" spans="1:7" x14ac:dyDescent="0.4">
      <c r="B15">
        <f t="shared" si="1"/>
        <v>7</v>
      </c>
      <c r="C15" t="s">
        <v>74</v>
      </c>
      <c r="D15" s="35">
        <v>12</v>
      </c>
      <c r="E15" s="35">
        <v>3500</v>
      </c>
      <c r="F15" s="35">
        <f t="shared" si="0"/>
        <v>42000</v>
      </c>
      <c r="G15" t="s">
        <v>72</v>
      </c>
    </row>
    <row r="16" spans="1:7" x14ac:dyDescent="0.4">
      <c r="B16" t="str">
        <f t="shared" si="1"/>
        <v/>
      </c>
      <c r="D16" s="35"/>
      <c r="E16" s="35"/>
      <c r="F16" s="35" t="str">
        <f t="shared" si="0"/>
        <v/>
      </c>
    </row>
  </sheetData>
  <phoneticPr fontId="6"/>
  <pageMargins left="0.7" right="0.7" top="0.75" bottom="0.75" header="0.3" footer="0.3"/>
  <pageSetup paperSize="9" orientation="portrait" r:id="rId1"/>
  <ignoredErrors>
    <ignoredError sqref="F4 F6 F8 F10 F12 F14 F16" emptyCellReferenc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3DBDD-B640-4AF7-B2F6-B1568DB41B95}">
  <dimension ref="A1:K22"/>
  <sheetViews>
    <sheetView workbookViewId="0"/>
  </sheetViews>
  <sheetFormatPr defaultRowHeight="18.75" x14ac:dyDescent="0.4"/>
  <cols>
    <col min="1" max="1" width="2.625" customWidth="1"/>
    <col min="2" max="2" width="10.25" bestFit="1" customWidth="1"/>
    <col min="4" max="4" width="17.25" bestFit="1" customWidth="1"/>
    <col min="6" max="7" width="10.625" customWidth="1"/>
    <col min="8" max="8" width="4.625" customWidth="1"/>
    <col min="10" max="10" width="17.25" bestFit="1" customWidth="1"/>
  </cols>
  <sheetData>
    <row r="1" spans="1:11" ht="24.75" thickBot="1" x14ac:dyDescent="0.45">
      <c r="A1" s="1"/>
      <c r="B1" s="1" t="s">
        <v>36</v>
      </c>
    </row>
    <row r="2" spans="1:11" ht="19.5" thickBot="1" x14ac:dyDescent="0.45">
      <c r="F2" s="30" t="s">
        <v>90</v>
      </c>
      <c r="G2" s="31">
        <f>COUNTIF(D5:D22,NA())</f>
        <v>3</v>
      </c>
    </row>
    <row r="3" spans="1:11" x14ac:dyDescent="0.4">
      <c r="I3" t="s">
        <v>37</v>
      </c>
    </row>
    <row r="4" spans="1:11" x14ac:dyDescent="0.4">
      <c r="B4" s="3" t="s">
        <v>38</v>
      </c>
      <c r="C4" s="3" t="s">
        <v>39</v>
      </c>
      <c r="D4" s="3" t="s">
        <v>40</v>
      </c>
      <c r="E4" s="3" t="s">
        <v>41</v>
      </c>
      <c r="F4" s="3" t="s">
        <v>42</v>
      </c>
      <c r="G4" s="3" t="s">
        <v>43</v>
      </c>
      <c r="I4" s="3" t="s">
        <v>39</v>
      </c>
      <c r="J4" s="3" t="s">
        <v>40</v>
      </c>
      <c r="K4" s="3" t="s">
        <v>41</v>
      </c>
    </row>
    <row r="5" spans="1:11" x14ac:dyDescent="0.4">
      <c r="B5" s="24">
        <v>43924</v>
      </c>
      <c r="C5" s="2" t="s">
        <v>44</v>
      </c>
      <c r="D5" s="2" t="str">
        <f>IF($C5="","",VLOOKUP($C5,$I$5:$K$12,2,FALSE))</f>
        <v>キリマンジャロ</v>
      </c>
      <c r="E5" s="4">
        <f>IF($C5="","",VLOOKUP($C5,$I$5:$K$12,3,FALSE))</f>
        <v>1300</v>
      </c>
      <c r="F5" s="2">
        <v>30</v>
      </c>
      <c r="G5" s="4">
        <f>E5*F5</f>
        <v>39000</v>
      </c>
      <c r="I5" s="2" t="s">
        <v>46</v>
      </c>
      <c r="J5" s="2" t="s">
        <v>47</v>
      </c>
      <c r="K5" s="4">
        <v>1200</v>
      </c>
    </row>
    <row r="6" spans="1:11" x14ac:dyDescent="0.4">
      <c r="B6" s="24">
        <v>43927</v>
      </c>
      <c r="C6" s="2" t="s">
        <v>48</v>
      </c>
      <c r="D6" s="2" t="str">
        <f t="shared" ref="D6:D22" si="0">IF($C6="","",VLOOKUP($C6,$I$5:$K$12,2,FALSE))</f>
        <v>アップルティー</v>
      </c>
      <c r="E6" s="4">
        <f t="shared" ref="E6:E22" si="1">IF($C6="","",VLOOKUP($C6,$I$5:$K$12,3,FALSE))</f>
        <v>1500</v>
      </c>
      <c r="F6" s="2">
        <v>35</v>
      </c>
      <c r="G6" s="4">
        <f t="shared" ref="G6:G13" si="2">E6*F6</f>
        <v>52500</v>
      </c>
      <c r="I6" s="2" t="s">
        <v>50</v>
      </c>
      <c r="J6" s="2" t="s">
        <v>51</v>
      </c>
      <c r="K6" s="4">
        <v>1000</v>
      </c>
    </row>
    <row r="7" spans="1:11" x14ac:dyDescent="0.4">
      <c r="B7" s="24">
        <v>43929</v>
      </c>
      <c r="C7" s="2" t="s">
        <v>52</v>
      </c>
      <c r="D7" s="2" t="str">
        <f t="shared" si="0"/>
        <v>炭焼コーヒー</v>
      </c>
      <c r="E7" s="4">
        <f t="shared" si="1"/>
        <v>1500</v>
      </c>
      <c r="F7" s="2">
        <v>40</v>
      </c>
      <c r="G7" s="4">
        <f t="shared" si="2"/>
        <v>60000</v>
      </c>
      <c r="I7" s="2" t="s">
        <v>52</v>
      </c>
      <c r="J7" s="2" t="s">
        <v>53</v>
      </c>
      <c r="K7" s="4">
        <v>1500</v>
      </c>
    </row>
    <row r="8" spans="1:11" x14ac:dyDescent="0.4">
      <c r="B8" s="24">
        <v>43930</v>
      </c>
      <c r="C8" s="2" t="s">
        <v>54</v>
      </c>
      <c r="D8" s="2" t="str">
        <f t="shared" si="0"/>
        <v>ハーブティー</v>
      </c>
      <c r="E8" s="4">
        <f t="shared" si="1"/>
        <v>1200</v>
      </c>
      <c r="F8" s="2">
        <v>10</v>
      </c>
      <c r="G8" s="4">
        <f t="shared" si="2"/>
        <v>12000</v>
      </c>
      <c r="I8" s="2" t="s">
        <v>44</v>
      </c>
      <c r="J8" s="2" t="s">
        <v>45</v>
      </c>
      <c r="K8" s="4">
        <v>1300</v>
      </c>
    </row>
    <row r="9" spans="1:11" x14ac:dyDescent="0.4">
      <c r="B9" s="24">
        <v>43934</v>
      </c>
      <c r="C9" s="2" t="s">
        <v>56</v>
      </c>
      <c r="D9" s="2" t="str">
        <f t="shared" si="0"/>
        <v>ダージリンティー</v>
      </c>
      <c r="E9" s="4">
        <f t="shared" si="1"/>
        <v>1000</v>
      </c>
      <c r="F9" s="2">
        <v>20</v>
      </c>
      <c r="G9" s="4">
        <f t="shared" si="2"/>
        <v>20000</v>
      </c>
      <c r="I9" s="2" t="s">
        <v>58</v>
      </c>
      <c r="J9" s="2" t="s">
        <v>59</v>
      </c>
      <c r="K9" s="4">
        <v>1200</v>
      </c>
    </row>
    <row r="10" spans="1:11" x14ac:dyDescent="0.4">
      <c r="B10" s="24">
        <v>43934</v>
      </c>
      <c r="C10" s="2" t="s">
        <v>50</v>
      </c>
      <c r="D10" s="2" t="str">
        <f t="shared" si="0"/>
        <v>ブレンドコーヒー</v>
      </c>
      <c r="E10" s="4">
        <f t="shared" si="1"/>
        <v>1000</v>
      </c>
      <c r="F10" s="2">
        <v>25</v>
      </c>
      <c r="G10" s="4">
        <f t="shared" si="2"/>
        <v>25000</v>
      </c>
      <c r="I10" s="2" t="s">
        <v>56</v>
      </c>
      <c r="J10" s="2" t="s">
        <v>57</v>
      </c>
      <c r="K10" s="4">
        <v>1000</v>
      </c>
    </row>
    <row r="11" spans="1:11" x14ac:dyDescent="0.4">
      <c r="B11" s="24">
        <v>43935</v>
      </c>
      <c r="C11" s="2" t="s">
        <v>60</v>
      </c>
      <c r="D11" s="2" t="e">
        <f>IF($C11="","",VLOOKUP($C11,$I$5:$K$12,2,FALSE))</f>
        <v>#N/A</v>
      </c>
      <c r="E11" s="4" t="e">
        <f t="shared" si="1"/>
        <v>#N/A</v>
      </c>
      <c r="F11" s="2">
        <v>30</v>
      </c>
      <c r="G11" s="4" t="e">
        <f t="shared" si="2"/>
        <v>#N/A</v>
      </c>
      <c r="I11" s="2" t="s">
        <v>48</v>
      </c>
      <c r="J11" s="2" t="s">
        <v>49</v>
      </c>
      <c r="K11" s="4">
        <v>1500</v>
      </c>
    </row>
    <row r="12" spans="1:11" x14ac:dyDescent="0.4">
      <c r="B12" s="24">
        <v>43937</v>
      </c>
      <c r="C12" s="2" t="s">
        <v>48</v>
      </c>
      <c r="D12" s="2" t="str">
        <f t="shared" si="0"/>
        <v>アップルティー</v>
      </c>
      <c r="E12" s="4">
        <f t="shared" si="1"/>
        <v>1500</v>
      </c>
      <c r="F12" s="2">
        <v>20</v>
      </c>
      <c r="G12" s="4">
        <f t="shared" si="2"/>
        <v>30000</v>
      </c>
      <c r="I12" s="2" t="s">
        <v>54</v>
      </c>
      <c r="J12" s="2" t="s">
        <v>55</v>
      </c>
      <c r="K12" s="4">
        <v>1200</v>
      </c>
    </row>
    <row r="13" spans="1:11" x14ac:dyDescent="0.4">
      <c r="B13" s="24">
        <v>43938</v>
      </c>
      <c r="C13" s="2" t="s">
        <v>56</v>
      </c>
      <c r="D13" s="2" t="str">
        <f t="shared" si="0"/>
        <v>ダージリンティー</v>
      </c>
      <c r="E13" s="4">
        <f t="shared" si="1"/>
        <v>1000</v>
      </c>
      <c r="F13" s="2">
        <v>30</v>
      </c>
      <c r="G13" s="4">
        <f t="shared" si="2"/>
        <v>30000</v>
      </c>
    </row>
    <row r="14" spans="1:11" x14ac:dyDescent="0.4">
      <c r="B14" s="24">
        <v>43938</v>
      </c>
      <c r="C14" s="2" t="s">
        <v>44</v>
      </c>
      <c r="D14" s="2" t="str">
        <f>IF($C14="","",VLOOKUP($C14,$I$5:$K$12,2,FALSE))</f>
        <v>キリマンジャロ</v>
      </c>
      <c r="E14" s="4">
        <f>IF($C14="","",VLOOKUP($C14,$I$5:$K$12,3,FALSE))</f>
        <v>1300</v>
      </c>
      <c r="F14" s="2">
        <v>30</v>
      </c>
      <c r="G14" s="4">
        <f>E14*F14</f>
        <v>39000</v>
      </c>
    </row>
    <row r="15" spans="1:11" x14ac:dyDescent="0.4">
      <c r="B15" s="24">
        <v>43939</v>
      </c>
      <c r="C15" s="2" t="s">
        <v>48</v>
      </c>
      <c r="D15" s="2" t="str">
        <f t="shared" si="0"/>
        <v>アップルティー</v>
      </c>
      <c r="E15" s="4">
        <f t="shared" si="1"/>
        <v>1500</v>
      </c>
      <c r="F15" s="2">
        <v>35</v>
      </c>
      <c r="G15" s="4">
        <f t="shared" ref="G15:G22" si="3">E15*F15</f>
        <v>52500</v>
      </c>
    </row>
    <row r="16" spans="1:11" x14ac:dyDescent="0.4">
      <c r="B16" s="24">
        <v>43939</v>
      </c>
      <c r="C16" s="2" t="s">
        <v>52</v>
      </c>
      <c r="D16" s="2" t="str">
        <f t="shared" si="0"/>
        <v>炭焼コーヒー</v>
      </c>
      <c r="E16" s="4">
        <f t="shared" si="1"/>
        <v>1500</v>
      </c>
      <c r="F16" s="2">
        <v>40</v>
      </c>
      <c r="G16" s="4">
        <f t="shared" si="3"/>
        <v>60000</v>
      </c>
    </row>
    <row r="17" spans="2:7" x14ac:dyDescent="0.4">
      <c r="B17" s="24">
        <v>43940</v>
      </c>
      <c r="C17" s="2" t="s">
        <v>89</v>
      </c>
      <c r="D17" s="2" t="e">
        <f t="shared" si="0"/>
        <v>#N/A</v>
      </c>
      <c r="E17" s="4" t="e">
        <f t="shared" si="1"/>
        <v>#N/A</v>
      </c>
      <c r="F17" s="2">
        <v>10</v>
      </c>
      <c r="G17" s="4" t="e">
        <f t="shared" si="3"/>
        <v>#N/A</v>
      </c>
    </row>
    <row r="18" spans="2:7" x14ac:dyDescent="0.4">
      <c r="B18" s="24">
        <v>43946</v>
      </c>
      <c r="C18" s="2" t="s">
        <v>56</v>
      </c>
      <c r="D18" s="2" t="str">
        <f t="shared" si="0"/>
        <v>ダージリンティー</v>
      </c>
      <c r="E18" s="4">
        <f t="shared" si="1"/>
        <v>1000</v>
      </c>
      <c r="F18" s="2">
        <v>20</v>
      </c>
      <c r="G18" s="4">
        <f t="shared" si="3"/>
        <v>20000</v>
      </c>
    </row>
    <row r="19" spans="2:7" x14ac:dyDescent="0.4">
      <c r="B19" s="24">
        <v>43946</v>
      </c>
      <c r="C19" s="2" t="s">
        <v>50</v>
      </c>
      <c r="D19" s="2" t="str">
        <f t="shared" si="0"/>
        <v>ブレンドコーヒー</v>
      </c>
      <c r="E19" s="4">
        <f t="shared" si="1"/>
        <v>1000</v>
      </c>
      <c r="F19" s="2">
        <v>25</v>
      </c>
      <c r="G19" s="4">
        <f t="shared" si="3"/>
        <v>25000</v>
      </c>
    </row>
    <row r="20" spans="2:7" x14ac:dyDescent="0.4">
      <c r="B20" s="24">
        <v>43947</v>
      </c>
      <c r="C20" s="2" t="s">
        <v>60</v>
      </c>
      <c r="D20" s="2" t="e">
        <f>IF($C20="","",VLOOKUP($C20,$I$5:$K$12,2,FALSE))</f>
        <v>#N/A</v>
      </c>
      <c r="E20" s="4" t="e">
        <f t="shared" si="1"/>
        <v>#N/A</v>
      </c>
      <c r="F20" s="2">
        <v>30</v>
      </c>
      <c r="G20" s="4" t="e">
        <f t="shared" si="3"/>
        <v>#N/A</v>
      </c>
    </row>
    <row r="21" spans="2:7" x14ac:dyDescent="0.4">
      <c r="B21" s="24">
        <v>43948</v>
      </c>
      <c r="C21" s="2" t="s">
        <v>48</v>
      </c>
      <c r="D21" s="2" t="str">
        <f t="shared" si="0"/>
        <v>アップルティー</v>
      </c>
      <c r="E21" s="4">
        <f t="shared" si="1"/>
        <v>1500</v>
      </c>
      <c r="F21" s="2">
        <v>20</v>
      </c>
      <c r="G21" s="4">
        <f t="shared" si="3"/>
        <v>30000</v>
      </c>
    </row>
    <row r="22" spans="2:7" x14ac:dyDescent="0.4">
      <c r="B22" s="24">
        <v>43948</v>
      </c>
      <c r="C22" s="2" t="s">
        <v>56</v>
      </c>
      <c r="D22" s="2" t="str">
        <f t="shared" si="0"/>
        <v>ダージリンティー</v>
      </c>
      <c r="E22" s="4">
        <f t="shared" si="1"/>
        <v>1000</v>
      </c>
      <c r="F22" s="2">
        <v>30</v>
      </c>
      <c r="G22" s="4">
        <f t="shared" si="3"/>
        <v>30000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7-1</vt:lpstr>
      <vt:lpstr>7-2</vt:lpstr>
      <vt:lpstr>7-3</vt:lpstr>
      <vt:lpstr>7-4</vt:lpstr>
      <vt:lpstr>7-5</vt:lpstr>
      <vt:lpstr>7-6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2020-03-02T05:34:22Z</dcterms:created>
  <dcterms:modified xsi:type="dcterms:W3CDTF">2020-03-30T08:51:13Z</dcterms:modified>
</cp:coreProperties>
</file>